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vozarova\Documents\Komisie pri MV P SK\CP4\CP4_202409_per rollam\po pripo\"/>
    </mc:Choice>
  </mc:AlternateContent>
  <bookViews>
    <workbookView xWindow="0" yWindow="0" windowWidth="19200" windowHeight="6930"/>
  </bookViews>
  <sheets>
    <sheet name="Presuny_uzemie_19_8_2024_MIRRI" sheetId="1" r:id="rId1"/>
  </sheets>
  <externalReferences>
    <externalReference r:id="rId2"/>
    <externalReference r:id="rId3"/>
  </externalReferences>
  <definedNames>
    <definedName name="_xlnm._FilterDatabase" localSheetId="0" hidden="1">Presuny_uzemie_19_8_2024_MIRRI!$A$5:$AG$256</definedName>
    <definedName name="_xlnm.Print_Area" localSheetId="0">Presuny_uzemie_19_8_2024_MIRRI!$A$1:$M$256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56" i="1" l="1"/>
  <c r="X256" i="1"/>
  <c r="W256" i="1"/>
  <c r="V256" i="1"/>
  <c r="U256" i="1"/>
  <c r="T256" i="1"/>
  <c r="S256" i="1"/>
  <c r="O256" i="1"/>
  <c r="AB255" i="1"/>
  <c r="X255" i="1"/>
  <c r="W255" i="1"/>
  <c r="V255" i="1"/>
  <c r="U255" i="1"/>
  <c r="T255" i="1"/>
  <c r="S255" i="1"/>
  <c r="O255" i="1"/>
  <c r="AB254" i="1"/>
  <c r="X254" i="1"/>
  <c r="W254" i="1"/>
  <c r="Z254" i="1" s="1"/>
  <c r="V254" i="1"/>
  <c r="U254" i="1"/>
  <c r="T254" i="1"/>
  <c r="S254" i="1"/>
  <c r="O254" i="1"/>
  <c r="I254" i="1"/>
  <c r="AB253" i="1"/>
  <c r="X253" i="1"/>
  <c r="W253" i="1"/>
  <c r="V253" i="1"/>
  <c r="U253" i="1"/>
  <c r="T253" i="1"/>
  <c r="S253" i="1"/>
  <c r="O253" i="1"/>
  <c r="X252" i="1"/>
  <c r="W252" i="1"/>
  <c r="V252" i="1"/>
  <c r="U252" i="1"/>
  <c r="T252" i="1"/>
  <c r="S252" i="1"/>
  <c r="O252" i="1"/>
  <c r="AB251" i="1"/>
  <c r="X251" i="1"/>
  <c r="W251" i="1"/>
  <c r="V251" i="1"/>
  <c r="U251" i="1"/>
  <c r="T251" i="1"/>
  <c r="S251" i="1"/>
  <c r="O251" i="1"/>
  <c r="AB250" i="1"/>
  <c r="X250" i="1"/>
  <c r="W250" i="1"/>
  <c r="V250" i="1"/>
  <c r="U250" i="1"/>
  <c r="T250" i="1"/>
  <c r="S250" i="1"/>
  <c r="O250" i="1"/>
  <c r="AB249" i="1"/>
  <c r="X249" i="1"/>
  <c r="AA249" i="1" s="1"/>
  <c r="W249" i="1"/>
  <c r="V249" i="1"/>
  <c r="U249" i="1"/>
  <c r="T249" i="1"/>
  <c r="S249" i="1"/>
  <c r="O249" i="1"/>
  <c r="AB248" i="1"/>
  <c r="X248" i="1"/>
  <c r="W248" i="1"/>
  <c r="V248" i="1"/>
  <c r="U248" i="1"/>
  <c r="T248" i="1"/>
  <c r="S248" i="1"/>
  <c r="O248" i="1"/>
  <c r="AB247" i="1"/>
  <c r="X247" i="1"/>
  <c r="W247" i="1"/>
  <c r="V247" i="1"/>
  <c r="U247" i="1"/>
  <c r="T247" i="1"/>
  <c r="S247" i="1"/>
  <c r="O247" i="1"/>
  <c r="I247" i="1"/>
  <c r="AB246" i="1"/>
  <c r="X246" i="1"/>
  <c r="W246" i="1"/>
  <c r="V246" i="1"/>
  <c r="U246" i="1"/>
  <c r="T246" i="1"/>
  <c r="S246" i="1"/>
  <c r="O246" i="1"/>
  <c r="I246" i="1"/>
  <c r="AB245" i="1"/>
  <c r="X245" i="1"/>
  <c r="W245" i="1"/>
  <c r="V245" i="1"/>
  <c r="U245" i="1"/>
  <c r="T245" i="1"/>
  <c r="S245" i="1"/>
  <c r="O245" i="1"/>
  <c r="I245" i="1"/>
  <c r="AB244" i="1"/>
  <c r="X244" i="1"/>
  <c r="W244" i="1"/>
  <c r="V244" i="1"/>
  <c r="U244" i="1"/>
  <c r="T244" i="1"/>
  <c r="S244" i="1"/>
  <c r="O244" i="1"/>
  <c r="I244" i="1"/>
  <c r="AB243" i="1"/>
  <c r="X243" i="1"/>
  <c r="W243" i="1"/>
  <c r="V243" i="1"/>
  <c r="U243" i="1"/>
  <c r="T243" i="1"/>
  <c r="S243" i="1"/>
  <c r="O243" i="1"/>
  <c r="I243" i="1"/>
  <c r="X242" i="1"/>
  <c r="W242" i="1"/>
  <c r="V242" i="1"/>
  <c r="U242" i="1"/>
  <c r="T242" i="1"/>
  <c r="S242" i="1"/>
  <c r="O242" i="1"/>
  <c r="I242" i="1"/>
  <c r="X241" i="1"/>
  <c r="W241" i="1"/>
  <c r="V241" i="1"/>
  <c r="U241" i="1"/>
  <c r="T241" i="1"/>
  <c r="S241" i="1"/>
  <c r="O241" i="1"/>
  <c r="I241" i="1"/>
  <c r="AB240" i="1"/>
  <c r="X240" i="1"/>
  <c r="W240" i="1"/>
  <c r="V240" i="1"/>
  <c r="U240" i="1"/>
  <c r="T240" i="1"/>
  <c r="S240" i="1"/>
  <c r="O240" i="1"/>
  <c r="I240" i="1"/>
  <c r="AB239" i="1"/>
  <c r="X239" i="1"/>
  <c r="W239" i="1"/>
  <c r="V239" i="1"/>
  <c r="U239" i="1"/>
  <c r="T239" i="1"/>
  <c r="S239" i="1"/>
  <c r="O239" i="1"/>
  <c r="I239" i="1"/>
  <c r="X238" i="1"/>
  <c r="W238" i="1"/>
  <c r="V238" i="1"/>
  <c r="U238" i="1"/>
  <c r="T238" i="1"/>
  <c r="S238" i="1"/>
  <c r="O238" i="1"/>
  <c r="I238" i="1"/>
  <c r="AB237" i="1"/>
  <c r="X237" i="1"/>
  <c r="W237" i="1"/>
  <c r="V237" i="1"/>
  <c r="U237" i="1"/>
  <c r="T237" i="1"/>
  <c r="S237" i="1"/>
  <c r="O237" i="1"/>
  <c r="I237" i="1"/>
  <c r="AB236" i="1"/>
  <c r="X236" i="1"/>
  <c r="W236" i="1"/>
  <c r="V236" i="1"/>
  <c r="U236" i="1"/>
  <c r="T236" i="1"/>
  <c r="S236" i="1"/>
  <c r="O236" i="1"/>
  <c r="I236" i="1"/>
  <c r="AB235" i="1"/>
  <c r="U235" i="1"/>
  <c r="AA235" i="1" s="1"/>
  <c r="T235" i="1"/>
  <c r="Z235" i="1" s="1"/>
  <c r="S235" i="1"/>
  <c r="Y235" i="1" s="1"/>
  <c r="O235" i="1"/>
  <c r="I235" i="1"/>
  <c r="AB234" i="1"/>
  <c r="X234" i="1"/>
  <c r="W234" i="1"/>
  <c r="V234" i="1"/>
  <c r="U234" i="1"/>
  <c r="T234" i="1"/>
  <c r="S234" i="1"/>
  <c r="O234" i="1"/>
  <c r="I234" i="1"/>
  <c r="AB233" i="1"/>
  <c r="X233" i="1"/>
  <c r="W233" i="1"/>
  <c r="V233" i="1"/>
  <c r="U233" i="1"/>
  <c r="T233" i="1"/>
  <c r="S233" i="1"/>
  <c r="O233" i="1"/>
  <c r="I233" i="1"/>
  <c r="AB232" i="1"/>
  <c r="X232" i="1"/>
  <c r="W232" i="1"/>
  <c r="V232" i="1"/>
  <c r="U232" i="1"/>
  <c r="T232" i="1"/>
  <c r="S232" i="1"/>
  <c r="O232" i="1"/>
  <c r="I232" i="1"/>
  <c r="X231" i="1"/>
  <c r="W231" i="1"/>
  <c r="V231" i="1"/>
  <c r="U231" i="1"/>
  <c r="T231" i="1"/>
  <c r="S231" i="1"/>
  <c r="O231" i="1"/>
  <c r="I231" i="1"/>
  <c r="AB230" i="1"/>
  <c r="X230" i="1"/>
  <c r="W230" i="1"/>
  <c r="V230" i="1"/>
  <c r="U230" i="1"/>
  <c r="T230" i="1"/>
  <c r="S230" i="1"/>
  <c r="O230" i="1"/>
  <c r="I230" i="1"/>
  <c r="AB229" i="1"/>
  <c r="X229" i="1"/>
  <c r="W229" i="1"/>
  <c r="V229" i="1"/>
  <c r="U229" i="1"/>
  <c r="T229" i="1"/>
  <c r="S229" i="1"/>
  <c r="O229" i="1"/>
  <c r="I229" i="1"/>
  <c r="AB228" i="1"/>
  <c r="X228" i="1"/>
  <c r="W228" i="1"/>
  <c r="V228" i="1"/>
  <c r="U228" i="1"/>
  <c r="T228" i="1"/>
  <c r="S228" i="1"/>
  <c r="O228" i="1"/>
  <c r="I228" i="1"/>
  <c r="AB227" i="1"/>
  <c r="X227" i="1"/>
  <c r="W227" i="1"/>
  <c r="V227" i="1"/>
  <c r="U227" i="1"/>
  <c r="T227" i="1"/>
  <c r="S227" i="1"/>
  <c r="O227" i="1"/>
  <c r="I227" i="1"/>
  <c r="AB226" i="1"/>
  <c r="X226" i="1"/>
  <c r="W226" i="1"/>
  <c r="V226" i="1"/>
  <c r="U226" i="1"/>
  <c r="T226" i="1"/>
  <c r="S226" i="1"/>
  <c r="O226" i="1"/>
  <c r="I226" i="1"/>
  <c r="AB225" i="1"/>
  <c r="X225" i="1"/>
  <c r="W225" i="1"/>
  <c r="V225" i="1"/>
  <c r="U225" i="1"/>
  <c r="T225" i="1"/>
  <c r="S225" i="1"/>
  <c r="O225" i="1"/>
  <c r="I225" i="1"/>
  <c r="AB224" i="1"/>
  <c r="X224" i="1"/>
  <c r="W224" i="1"/>
  <c r="V224" i="1"/>
  <c r="U224" i="1"/>
  <c r="T224" i="1"/>
  <c r="S224" i="1"/>
  <c r="O224" i="1"/>
  <c r="I224" i="1"/>
  <c r="AB223" i="1"/>
  <c r="X223" i="1"/>
  <c r="W223" i="1"/>
  <c r="V223" i="1"/>
  <c r="U223" i="1"/>
  <c r="T223" i="1"/>
  <c r="S223" i="1"/>
  <c r="O223" i="1"/>
  <c r="I223" i="1"/>
  <c r="AB222" i="1"/>
  <c r="X222" i="1"/>
  <c r="W222" i="1"/>
  <c r="V222" i="1"/>
  <c r="U222" i="1"/>
  <c r="T222" i="1"/>
  <c r="S222" i="1"/>
  <c r="O222" i="1"/>
  <c r="I222" i="1"/>
  <c r="X221" i="1"/>
  <c r="W221" i="1"/>
  <c r="V221" i="1"/>
  <c r="U221" i="1"/>
  <c r="T221" i="1"/>
  <c r="S221" i="1"/>
  <c r="O221" i="1"/>
  <c r="I221" i="1"/>
  <c r="AB220" i="1"/>
  <c r="X220" i="1"/>
  <c r="W220" i="1"/>
  <c r="V220" i="1"/>
  <c r="U220" i="1"/>
  <c r="T220" i="1"/>
  <c r="S220" i="1"/>
  <c r="O220" i="1"/>
  <c r="I220" i="1"/>
  <c r="AB219" i="1"/>
  <c r="X219" i="1"/>
  <c r="W219" i="1"/>
  <c r="V219" i="1"/>
  <c r="U219" i="1"/>
  <c r="T219" i="1"/>
  <c r="S219" i="1"/>
  <c r="O219" i="1"/>
  <c r="I219" i="1"/>
  <c r="AB218" i="1"/>
  <c r="X218" i="1"/>
  <c r="W218" i="1"/>
  <c r="V218" i="1"/>
  <c r="U218" i="1"/>
  <c r="T218" i="1"/>
  <c r="S218" i="1"/>
  <c r="O218" i="1"/>
  <c r="I218" i="1"/>
  <c r="AB217" i="1"/>
  <c r="X217" i="1"/>
  <c r="W217" i="1"/>
  <c r="V217" i="1"/>
  <c r="U217" i="1"/>
  <c r="T217" i="1"/>
  <c r="S217" i="1"/>
  <c r="O217" i="1"/>
  <c r="I217" i="1"/>
  <c r="AB216" i="1"/>
  <c r="X216" i="1"/>
  <c r="W216" i="1"/>
  <c r="V216" i="1"/>
  <c r="U216" i="1"/>
  <c r="T216" i="1"/>
  <c r="S216" i="1"/>
  <c r="O216" i="1"/>
  <c r="I216" i="1"/>
  <c r="AB215" i="1"/>
  <c r="X215" i="1"/>
  <c r="W215" i="1"/>
  <c r="V215" i="1"/>
  <c r="U215" i="1"/>
  <c r="T215" i="1"/>
  <c r="S215" i="1"/>
  <c r="O215" i="1"/>
  <c r="I215" i="1"/>
  <c r="AB214" i="1"/>
  <c r="X214" i="1"/>
  <c r="W214" i="1"/>
  <c r="V214" i="1"/>
  <c r="U214" i="1"/>
  <c r="T214" i="1"/>
  <c r="S214" i="1"/>
  <c r="O214" i="1"/>
  <c r="I214" i="1"/>
  <c r="AB213" i="1"/>
  <c r="X213" i="1"/>
  <c r="W213" i="1"/>
  <c r="V213" i="1"/>
  <c r="U213" i="1"/>
  <c r="T213" i="1"/>
  <c r="S213" i="1"/>
  <c r="O213" i="1"/>
  <c r="I213" i="1"/>
  <c r="AB212" i="1"/>
  <c r="X212" i="1"/>
  <c r="W212" i="1"/>
  <c r="V212" i="1"/>
  <c r="U212" i="1"/>
  <c r="T212" i="1"/>
  <c r="S212" i="1"/>
  <c r="O212" i="1"/>
  <c r="I212" i="1"/>
  <c r="AB211" i="1"/>
  <c r="X211" i="1"/>
  <c r="W211" i="1"/>
  <c r="V211" i="1"/>
  <c r="U211" i="1"/>
  <c r="T211" i="1"/>
  <c r="S211" i="1"/>
  <c r="O211" i="1"/>
  <c r="I211" i="1"/>
  <c r="X210" i="1"/>
  <c r="W210" i="1"/>
  <c r="V210" i="1"/>
  <c r="U210" i="1"/>
  <c r="T210" i="1"/>
  <c r="S210" i="1"/>
  <c r="O210" i="1"/>
  <c r="I210" i="1"/>
  <c r="AB209" i="1"/>
  <c r="X209" i="1"/>
  <c r="W209" i="1"/>
  <c r="V209" i="1"/>
  <c r="U209" i="1"/>
  <c r="T209" i="1"/>
  <c r="S209" i="1"/>
  <c r="O209" i="1"/>
  <c r="I209" i="1"/>
  <c r="AB208" i="1"/>
  <c r="X208" i="1"/>
  <c r="W208" i="1"/>
  <c r="V208" i="1"/>
  <c r="U208" i="1"/>
  <c r="T208" i="1"/>
  <c r="S208" i="1"/>
  <c r="O208" i="1"/>
  <c r="I208" i="1"/>
  <c r="AB207" i="1"/>
  <c r="X207" i="1"/>
  <c r="W207" i="1"/>
  <c r="V207" i="1"/>
  <c r="U207" i="1"/>
  <c r="T207" i="1"/>
  <c r="S207" i="1"/>
  <c r="O207" i="1"/>
  <c r="I207" i="1"/>
  <c r="AB206" i="1"/>
  <c r="X206" i="1"/>
  <c r="W206" i="1"/>
  <c r="V206" i="1"/>
  <c r="U206" i="1"/>
  <c r="T206" i="1"/>
  <c r="S206" i="1"/>
  <c r="O206" i="1"/>
  <c r="I206" i="1"/>
  <c r="AB205" i="1"/>
  <c r="X205" i="1"/>
  <c r="W205" i="1"/>
  <c r="V205" i="1"/>
  <c r="U205" i="1"/>
  <c r="T205" i="1"/>
  <c r="S205" i="1"/>
  <c r="O205" i="1"/>
  <c r="I205" i="1"/>
  <c r="AB204" i="1"/>
  <c r="X204" i="1"/>
  <c r="W204" i="1"/>
  <c r="V204" i="1"/>
  <c r="U204" i="1"/>
  <c r="T204" i="1"/>
  <c r="S204" i="1"/>
  <c r="O204" i="1"/>
  <c r="I204" i="1"/>
  <c r="AB203" i="1"/>
  <c r="X203" i="1"/>
  <c r="W203" i="1"/>
  <c r="V203" i="1"/>
  <c r="U203" i="1"/>
  <c r="T203" i="1"/>
  <c r="S203" i="1"/>
  <c r="O203" i="1"/>
  <c r="I203" i="1"/>
  <c r="AB202" i="1"/>
  <c r="X202" i="1"/>
  <c r="W202" i="1"/>
  <c r="V202" i="1"/>
  <c r="U202" i="1"/>
  <c r="T202" i="1"/>
  <c r="S202" i="1"/>
  <c r="O202" i="1"/>
  <c r="I202" i="1"/>
  <c r="AB201" i="1"/>
  <c r="X201" i="1"/>
  <c r="W201" i="1"/>
  <c r="V201" i="1"/>
  <c r="U201" i="1"/>
  <c r="T201" i="1"/>
  <c r="S201" i="1"/>
  <c r="O201" i="1"/>
  <c r="I201" i="1"/>
  <c r="AB200" i="1"/>
  <c r="X200" i="1"/>
  <c r="W200" i="1"/>
  <c r="V200" i="1"/>
  <c r="U200" i="1"/>
  <c r="T200" i="1"/>
  <c r="S200" i="1"/>
  <c r="O200" i="1"/>
  <c r="I200" i="1"/>
  <c r="AB199" i="1"/>
  <c r="X199" i="1"/>
  <c r="W199" i="1"/>
  <c r="V199" i="1"/>
  <c r="U199" i="1"/>
  <c r="T199" i="1"/>
  <c r="S199" i="1"/>
  <c r="O199" i="1"/>
  <c r="I199" i="1"/>
  <c r="AB198" i="1"/>
  <c r="X198" i="1"/>
  <c r="W198" i="1"/>
  <c r="V198" i="1"/>
  <c r="U198" i="1"/>
  <c r="T198" i="1"/>
  <c r="S198" i="1"/>
  <c r="O198" i="1"/>
  <c r="I198" i="1"/>
  <c r="X197" i="1"/>
  <c r="W197" i="1"/>
  <c r="V197" i="1"/>
  <c r="U197" i="1"/>
  <c r="T197" i="1"/>
  <c r="S197" i="1"/>
  <c r="O197" i="1"/>
  <c r="I197" i="1"/>
  <c r="AB196" i="1"/>
  <c r="X196" i="1"/>
  <c r="W196" i="1"/>
  <c r="V196" i="1"/>
  <c r="U196" i="1"/>
  <c r="T196" i="1"/>
  <c r="S196" i="1"/>
  <c r="O196" i="1"/>
  <c r="I196" i="1"/>
  <c r="AB195" i="1"/>
  <c r="X195" i="1"/>
  <c r="W195" i="1"/>
  <c r="V195" i="1"/>
  <c r="U195" i="1"/>
  <c r="T195" i="1"/>
  <c r="S195" i="1"/>
  <c r="O195" i="1"/>
  <c r="I195" i="1"/>
  <c r="AB194" i="1"/>
  <c r="X194" i="1"/>
  <c r="W194" i="1"/>
  <c r="V194" i="1"/>
  <c r="U194" i="1"/>
  <c r="T194" i="1"/>
  <c r="S194" i="1"/>
  <c r="O194" i="1"/>
  <c r="I194" i="1"/>
  <c r="AB193" i="1"/>
  <c r="X193" i="1"/>
  <c r="W193" i="1"/>
  <c r="V193" i="1"/>
  <c r="U193" i="1"/>
  <c r="T193" i="1"/>
  <c r="S193" i="1"/>
  <c r="O193" i="1"/>
  <c r="I193" i="1"/>
  <c r="AB192" i="1"/>
  <c r="X192" i="1"/>
  <c r="W192" i="1"/>
  <c r="V192" i="1"/>
  <c r="U192" i="1"/>
  <c r="T192" i="1"/>
  <c r="S192" i="1"/>
  <c r="O192" i="1"/>
  <c r="I192" i="1"/>
  <c r="X191" i="1"/>
  <c r="W191" i="1"/>
  <c r="V191" i="1"/>
  <c r="U191" i="1"/>
  <c r="T191" i="1"/>
  <c r="S191" i="1"/>
  <c r="O191" i="1"/>
  <c r="I191" i="1"/>
  <c r="AB190" i="1"/>
  <c r="X190" i="1"/>
  <c r="W190" i="1"/>
  <c r="V190" i="1"/>
  <c r="U190" i="1"/>
  <c r="T190" i="1"/>
  <c r="S190" i="1"/>
  <c r="O190" i="1"/>
  <c r="I190" i="1"/>
  <c r="AB189" i="1"/>
  <c r="X189" i="1"/>
  <c r="W189" i="1"/>
  <c r="V189" i="1"/>
  <c r="U189" i="1"/>
  <c r="T189" i="1"/>
  <c r="S189" i="1"/>
  <c r="O189" i="1"/>
  <c r="I189" i="1"/>
  <c r="AB188" i="1"/>
  <c r="X188" i="1"/>
  <c r="W188" i="1"/>
  <c r="V188" i="1"/>
  <c r="U188" i="1"/>
  <c r="T188" i="1"/>
  <c r="S188" i="1"/>
  <c r="O188" i="1"/>
  <c r="I188" i="1"/>
  <c r="AB187" i="1"/>
  <c r="X187" i="1"/>
  <c r="W187" i="1"/>
  <c r="V187" i="1"/>
  <c r="U187" i="1"/>
  <c r="T187" i="1"/>
  <c r="S187" i="1"/>
  <c r="O187" i="1"/>
  <c r="I187" i="1"/>
  <c r="AB186" i="1"/>
  <c r="X186" i="1"/>
  <c r="W186" i="1"/>
  <c r="V186" i="1"/>
  <c r="U186" i="1"/>
  <c r="T186" i="1"/>
  <c r="S186" i="1"/>
  <c r="O186" i="1"/>
  <c r="I186" i="1"/>
  <c r="AB185" i="1"/>
  <c r="X185" i="1"/>
  <c r="W185" i="1"/>
  <c r="V185" i="1"/>
  <c r="U185" i="1"/>
  <c r="T185" i="1"/>
  <c r="S185" i="1"/>
  <c r="O185" i="1"/>
  <c r="I185" i="1"/>
  <c r="AB184" i="1"/>
  <c r="X184" i="1"/>
  <c r="W184" i="1"/>
  <c r="V184" i="1"/>
  <c r="U184" i="1"/>
  <c r="T184" i="1"/>
  <c r="S184" i="1"/>
  <c r="O184" i="1"/>
  <c r="I184" i="1"/>
  <c r="AB183" i="1"/>
  <c r="X183" i="1"/>
  <c r="W183" i="1"/>
  <c r="V183" i="1"/>
  <c r="U183" i="1"/>
  <c r="T183" i="1"/>
  <c r="S183" i="1"/>
  <c r="O183" i="1"/>
  <c r="I183" i="1"/>
  <c r="AB182" i="1"/>
  <c r="X182" i="1"/>
  <c r="W182" i="1"/>
  <c r="V182" i="1"/>
  <c r="U182" i="1"/>
  <c r="T182" i="1"/>
  <c r="S182" i="1"/>
  <c r="O182" i="1"/>
  <c r="I182" i="1"/>
  <c r="AB8" i="1"/>
  <c r="X8" i="1"/>
  <c r="W8" i="1"/>
  <c r="V8" i="1"/>
  <c r="U8" i="1"/>
  <c r="T8" i="1"/>
  <c r="S8" i="1"/>
  <c r="O8" i="1"/>
  <c r="I8" i="1"/>
  <c r="AB7" i="1"/>
  <c r="X7" i="1"/>
  <c r="W7" i="1"/>
  <c r="V7" i="1"/>
  <c r="U7" i="1"/>
  <c r="T7" i="1"/>
  <c r="S7" i="1"/>
  <c r="O7" i="1"/>
  <c r="I7" i="1"/>
  <c r="AB179" i="1"/>
  <c r="X179" i="1"/>
  <c r="W179" i="1"/>
  <c r="V179" i="1"/>
  <c r="U179" i="1"/>
  <c r="T179" i="1"/>
  <c r="S179" i="1"/>
  <c r="O179" i="1"/>
  <c r="I179" i="1"/>
  <c r="AB178" i="1"/>
  <c r="X178" i="1"/>
  <c r="W178" i="1"/>
  <c r="V178" i="1"/>
  <c r="U178" i="1"/>
  <c r="T178" i="1"/>
  <c r="S178" i="1"/>
  <c r="I178" i="1"/>
  <c r="O178" i="1" s="1"/>
  <c r="AB177" i="1"/>
  <c r="X177" i="1"/>
  <c r="W177" i="1"/>
  <c r="V177" i="1"/>
  <c r="U177" i="1"/>
  <c r="T177" i="1"/>
  <c r="S177" i="1"/>
  <c r="I177" i="1"/>
  <c r="O177" i="1" s="1"/>
  <c r="AB6" i="1"/>
  <c r="X6" i="1"/>
  <c r="W6" i="1"/>
  <c r="V6" i="1"/>
  <c r="U6" i="1"/>
  <c r="T6" i="1"/>
  <c r="S6" i="1"/>
  <c r="O6" i="1"/>
  <c r="I6" i="1"/>
  <c r="AB175" i="1"/>
  <c r="X175" i="1"/>
  <c r="W175" i="1"/>
  <c r="V175" i="1"/>
  <c r="U175" i="1"/>
  <c r="T175" i="1"/>
  <c r="S175" i="1"/>
  <c r="I175" i="1"/>
  <c r="O175" i="1" s="1"/>
  <c r="AB181" i="1"/>
  <c r="X181" i="1"/>
  <c r="W181" i="1"/>
  <c r="V181" i="1"/>
  <c r="U181" i="1"/>
  <c r="T181" i="1"/>
  <c r="S181" i="1"/>
  <c r="O181" i="1"/>
  <c r="I181" i="1"/>
  <c r="AB180" i="1"/>
  <c r="X180" i="1"/>
  <c r="W180" i="1"/>
  <c r="V180" i="1"/>
  <c r="U180" i="1"/>
  <c r="T180" i="1"/>
  <c r="S180" i="1"/>
  <c r="O180" i="1"/>
  <c r="I180" i="1"/>
  <c r="AB176" i="1"/>
  <c r="X176" i="1"/>
  <c r="W176" i="1"/>
  <c r="V176" i="1"/>
  <c r="U176" i="1"/>
  <c r="T176" i="1"/>
  <c r="S176" i="1"/>
  <c r="O176" i="1"/>
  <c r="I176" i="1"/>
  <c r="AB171" i="1"/>
  <c r="X171" i="1"/>
  <c r="W171" i="1"/>
  <c r="V171" i="1"/>
  <c r="U171" i="1"/>
  <c r="T171" i="1"/>
  <c r="S171" i="1"/>
  <c r="O171" i="1"/>
  <c r="I171" i="1"/>
  <c r="X170" i="1"/>
  <c r="W170" i="1"/>
  <c r="V170" i="1"/>
  <c r="U170" i="1"/>
  <c r="T170" i="1"/>
  <c r="S170" i="1"/>
  <c r="O170" i="1"/>
  <c r="I170" i="1"/>
  <c r="AB174" i="1"/>
  <c r="X174" i="1"/>
  <c r="W174" i="1"/>
  <c r="V174" i="1"/>
  <c r="U174" i="1"/>
  <c r="T174" i="1"/>
  <c r="S174" i="1"/>
  <c r="O174" i="1"/>
  <c r="I174" i="1"/>
  <c r="AB173" i="1"/>
  <c r="X173" i="1"/>
  <c r="W173" i="1"/>
  <c r="V173" i="1"/>
  <c r="U173" i="1"/>
  <c r="T173" i="1"/>
  <c r="S173" i="1"/>
  <c r="O173" i="1"/>
  <c r="I173" i="1"/>
  <c r="AB167" i="1"/>
  <c r="X167" i="1"/>
  <c r="W167" i="1"/>
  <c r="V167" i="1"/>
  <c r="U167" i="1"/>
  <c r="T167" i="1"/>
  <c r="S167" i="1"/>
  <c r="O167" i="1"/>
  <c r="I167" i="1"/>
  <c r="AB166" i="1"/>
  <c r="X166" i="1"/>
  <c r="W166" i="1"/>
  <c r="V166" i="1"/>
  <c r="U166" i="1"/>
  <c r="T166" i="1"/>
  <c r="S166" i="1"/>
  <c r="O166" i="1"/>
  <c r="I166" i="1"/>
  <c r="AB165" i="1"/>
  <c r="X165" i="1"/>
  <c r="W165" i="1"/>
  <c r="V165" i="1"/>
  <c r="U165" i="1"/>
  <c r="T165" i="1"/>
  <c r="S165" i="1"/>
  <c r="O165" i="1"/>
  <c r="I165" i="1"/>
  <c r="AB164" i="1"/>
  <c r="X164" i="1"/>
  <c r="W164" i="1"/>
  <c r="V164" i="1"/>
  <c r="U164" i="1"/>
  <c r="T164" i="1"/>
  <c r="S164" i="1"/>
  <c r="O164" i="1"/>
  <c r="I164" i="1"/>
  <c r="AB163" i="1"/>
  <c r="X163" i="1"/>
  <c r="W163" i="1"/>
  <c r="V163" i="1"/>
  <c r="U163" i="1"/>
  <c r="T163" i="1"/>
  <c r="S163" i="1"/>
  <c r="O163" i="1"/>
  <c r="I163" i="1"/>
  <c r="AB172" i="1"/>
  <c r="X172" i="1"/>
  <c r="W172" i="1"/>
  <c r="V172" i="1"/>
  <c r="U172" i="1"/>
  <c r="T172" i="1"/>
  <c r="S172" i="1"/>
  <c r="O172" i="1"/>
  <c r="I172" i="1"/>
  <c r="AB161" i="1"/>
  <c r="X161" i="1"/>
  <c r="W161" i="1"/>
  <c r="V161" i="1"/>
  <c r="U161" i="1"/>
  <c r="T161" i="1"/>
  <c r="S161" i="1"/>
  <c r="O161" i="1"/>
  <c r="I161" i="1"/>
  <c r="AB160" i="1"/>
  <c r="X160" i="1"/>
  <c r="W160" i="1"/>
  <c r="V160" i="1"/>
  <c r="U160" i="1"/>
  <c r="T160" i="1"/>
  <c r="S160" i="1"/>
  <c r="O160" i="1"/>
  <c r="I160" i="1"/>
  <c r="AB159" i="1"/>
  <c r="X159" i="1"/>
  <c r="W159" i="1"/>
  <c r="V159" i="1"/>
  <c r="U159" i="1"/>
  <c r="T159" i="1"/>
  <c r="S159" i="1"/>
  <c r="O159" i="1"/>
  <c r="I159" i="1"/>
  <c r="AB169" i="1"/>
  <c r="X169" i="1"/>
  <c r="W169" i="1"/>
  <c r="V169" i="1"/>
  <c r="U169" i="1"/>
  <c r="T169" i="1"/>
  <c r="S169" i="1"/>
  <c r="O169" i="1"/>
  <c r="I169" i="1"/>
  <c r="AB168" i="1"/>
  <c r="X168" i="1"/>
  <c r="W168" i="1"/>
  <c r="V168" i="1"/>
  <c r="U168" i="1"/>
  <c r="T168" i="1"/>
  <c r="S168" i="1"/>
  <c r="O168" i="1"/>
  <c r="I168" i="1"/>
  <c r="AB156" i="1"/>
  <c r="X156" i="1"/>
  <c r="W156" i="1"/>
  <c r="V156" i="1"/>
  <c r="U156" i="1"/>
  <c r="T156" i="1"/>
  <c r="S156" i="1"/>
  <c r="O156" i="1"/>
  <c r="I156" i="1"/>
  <c r="AB155" i="1"/>
  <c r="X155" i="1"/>
  <c r="W155" i="1"/>
  <c r="V155" i="1"/>
  <c r="U155" i="1"/>
  <c r="T155" i="1"/>
  <c r="S155" i="1"/>
  <c r="O155" i="1"/>
  <c r="I155" i="1"/>
  <c r="AB162" i="1"/>
  <c r="X162" i="1"/>
  <c r="W162" i="1"/>
  <c r="V162" i="1"/>
  <c r="U162" i="1"/>
  <c r="T162" i="1"/>
  <c r="S162" i="1"/>
  <c r="O162" i="1"/>
  <c r="I162" i="1"/>
  <c r="X153" i="1"/>
  <c r="W153" i="1"/>
  <c r="V153" i="1"/>
  <c r="U153" i="1"/>
  <c r="T153" i="1"/>
  <c r="S153" i="1"/>
  <c r="O153" i="1"/>
  <c r="I153" i="1"/>
  <c r="X152" i="1"/>
  <c r="W152" i="1"/>
  <c r="V152" i="1"/>
  <c r="U152" i="1"/>
  <c r="T152" i="1"/>
  <c r="S152" i="1"/>
  <c r="O152" i="1"/>
  <c r="I152" i="1"/>
  <c r="AB151" i="1"/>
  <c r="X151" i="1"/>
  <c r="W151" i="1"/>
  <c r="V151" i="1"/>
  <c r="U151" i="1"/>
  <c r="T151" i="1"/>
  <c r="S151" i="1"/>
  <c r="O151" i="1"/>
  <c r="I151" i="1"/>
  <c r="AB150" i="1"/>
  <c r="X150" i="1"/>
  <c r="W150" i="1"/>
  <c r="V150" i="1"/>
  <c r="U150" i="1"/>
  <c r="T150" i="1"/>
  <c r="S150" i="1"/>
  <c r="O150" i="1"/>
  <c r="I150" i="1"/>
  <c r="AB149" i="1"/>
  <c r="X149" i="1"/>
  <c r="W149" i="1"/>
  <c r="V149" i="1"/>
  <c r="U149" i="1"/>
  <c r="T149" i="1"/>
  <c r="S149" i="1"/>
  <c r="O149" i="1"/>
  <c r="I149" i="1"/>
  <c r="AB148" i="1"/>
  <c r="X148" i="1"/>
  <c r="W148" i="1"/>
  <c r="V148" i="1"/>
  <c r="U148" i="1"/>
  <c r="T148" i="1"/>
  <c r="S148" i="1"/>
  <c r="O148" i="1"/>
  <c r="I148" i="1"/>
  <c r="AB158" i="1"/>
  <c r="X158" i="1"/>
  <c r="W158" i="1"/>
  <c r="V158" i="1"/>
  <c r="U158" i="1"/>
  <c r="T158" i="1"/>
  <c r="S158" i="1"/>
  <c r="O158" i="1"/>
  <c r="I158" i="1"/>
  <c r="AB146" i="1"/>
  <c r="X146" i="1"/>
  <c r="W146" i="1"/>
  <c r="V146" i="1"/>
  <c r="U146" i="1"/>
  <c r="T146" i="1"/>
  <c r="S146" i="1"/>
  <c r="O146" i="1"/>
  <c r="I146" i="1"/>
  <c r="X145" i="1"/>
  <c r="W145" i="1"/>
  <c r="V145" i="1"/>
  <c r="U145" i="1"/>
  <c r="T145" i="1"/>
  <c r="S145" i="1"/>
  <c r="O145" i="1"/>
  <c r="I145" i="1"/>
  <c r="AB144" i="1"/>
  <c r="X144" i="1"/>
  <c r="W144" i="1"/>
  <c r="V144" i="1"/>
  <c r="U144" i="1"/>
  <c r="T144" i="1"/>
  <c r="S144" i="1"/>
  <c r="O144" i="1"/>
  <c r="I144" i="1"/>
  <c r="AB157" i="1"/>
  <c r="X157" i="1"/>
  <c r="W157" i="1"/>
  <c r="V157" i="1"/>
  <c r="U157" i="1"/>
  <c r="T157" i="1"/>
  <c r="S157" i="1"/>
  <c r="O157" i="1"/>
  <c r="I157" i="1"/>
  <c r="AB142" i="1"/>
  <c r="X142" i="1"/>
  <c r="W142" i="1"/>
  <c r="V142" i="1"/>
  <c r="U142" i="1"/>
  <c r="T142" i="1"/>
  <c r="S142" i="1"/>
  <c r="O142" i="1"/>
  <c r="I142" i="1"/>
  <c r="AB154" i="1"/>
  <c r="X154" i="1"/>
  <c r="W154" i="1"/>
  <c r="V154" i="1"/>
  <c r="U154" i="1"/>
  <c r="T154" i="1"/>
  <c r="S154" i="1"/>
  <c r="O154" i="1"/>
  <c r="I154" i="1"/>
  <c r="AB147" i="1"/>
  <c r="X147" i="1"/>
  <c r="W147" i="1"/>
  <c r="V147" i="1"/>
  <c r="U147" i="1"/>
  <c r="T147" i="1"/>
  <c r="S147" i="1"/>
  <c r="O147" i="1"/>
  <c r="I147" i="1"/>
  <c r="AB139" i="1"/>
  <c r="X139" i="1"/>
  <c r="W139" i="1"/>
  <c r="V139" i="1"/>
  <c r="U139" i="1"/>
  <c r="T139" i="1"/>
  <c r="S139" i="1"/>
  <c r="O139" i="1"/>
  <c r="I139" i="1"/>
  <c r="AB138" i="1"/>
  <c r="X138" i="1"/>
  <c r="W138" i="1"/>
  <c r="V138" i="1"/>
  <c r="U138" i="1"/>
  <c r="T138" i="1"/>
  <c r="S138" i="1"/>
  <c r="O138" i="1"/>
  <c r="I138" i="1"/>
  <c r="AB137" i="1"/>
  <c r="X137" i="1"/>
  <c r="W137" i="1"/>
  <c r="V137" i="1"/>
  <c r="U137" i="1"/>
  <c r="T137" i="1"/>
  <c r="S137" i="1"/>
  <c r="O137" i="1"/>
  <c r="I137" i="1"/>
  <c r="AB136" i="1"/>
  <c r="X136" i="1"/>
  <c r="W136" i="1"/>
  <c r="V136" i="1"/>
  <c r="U136" i="1"/>
  <c r="T136" i="1"/>
  <c r="S136" i="1"/>
  <c r="O136" i="1"/>
  <c r="I136" i="1"/>
  <c r="X135" i="1"/>
  <c r="W135" i="1"/>
  <c r="V135" i="1"/>
  <c r="U135" i="1"/>
  <c r="T135" i="1"/>
  <c r="S135" i="1"/>
  <c r="O135" i="1"/>
  <c r="I135" i="1"/>
  <c r="AB134" i="1"/>
  <c r="X134" i="1"/>
  <c r="W134" i="1"/>
  <c r="V134" i="1"/>
  <c r="U134" i="1"/>
  <c r="T134" i="1"/>
  <c r="S134" i="1"/>
  <c r="O134" i="1"/>
  <c r="I134" i="1"/>
  <c r="AB133" i="1"/>
  <c r="X133" i="1"/>
  <c r="W133" i="1"/>
  <c r="V133" i="1"/>
  <c r="U133" i="1"/>
  <c r="T133" i="1"/>
  <c r="S133" i="1"/>
  <c r="O133" i="1"/>
  <c r="I133" i="1"/>
  <c r="AB132" i="1"/>
  <c r="X132" i="1"/>
  <c r="W132" i="1"/>
  <c r="V132" i="1"/>
  <c r="U132" i="1"/>
  <c r="T132" i="1"/>
  <c r="S132" i="1"/>
  <c r="O132" i="1"/>
  <c r="I132" i="1"/>
  <c r="AB131" i="1"/>
  <c r="X131" i="1"/>
  <c r="W131" i="1"/>
  <c r="V131" i="1"/>
  <c r="U131" i="1"/>
  <c r="T131" i="1"/>
  <c r="S131" i="1"/>
  <c r="O131" i="1"/>
  <c r="I131" i="1"/>
  <c r="AB130" i="1"/>
  <c r="X130" i="1"/>
  <c r="W130" i="1"/>
  <c r="V130" i="1"/>
  <c r="U130" i="1"/>
  <c r="T130" i="1"/>
  <c r="S130" i="1"/>
  <c r="O130" i="1"/>
  <c r="I130" i="1"/>
  <c r="AB143" i="1"/>
  <c r="X143" i="1"/>
  <c r="W143" i="1"/>
  <c r="V143" i="1"/>
  <c r="U143" i="1"/>
  <c r="T143" i="1"/>
  <c r="S143" i="1"/>
  <c r="O143" i="1"/>
  <c r="I143" i="1"/>
  <c r="AB141" i="1"/>
  <c r="X141" i="1"/>
  <c r="W141" i="1"/>
  <c r="V141" i="1"/>
  <c r="U141" i="1"/>
  <c r="T141" i="1"/>
  <c r="S141" i="1"/>
  <c r="O141" i="1"/>
  <c r="I141" i="1"/>
  <c r="AB127" i="1"/>
  <c r="X127" i="1"/>
  <c r="W127" i="1"/>
  <c r="V127" i="1"/>
  <c r="U127" i="1"/>
  <c r="T127" i="1"/>
  <c r="S127" i="1"/>
  <c r="O127" i="1"/>
  <c r="I127" i="1"/>
  <c r="AB140" i="1"/>
  <c r="X140" i="1"/>
  <c r="W140" i="1"/>
  <c r="V140" i="1"/>
  <c r="U140" i="1"/>
  <c r="T140" i="1"/>
  <c r="S140" i="1"/>
  <c r="O140" i="1"/>
  <c r="I140" i="1"/>
  <c r="AB129" i="1"/>
  <c r="X129" i="1"/>
  <c r="W129" i="1"/>
  <c r="V129" i="1"/>
  <c r="U129" i="1"/>
  <c r="T129" i="1"/>
  <c r="S129" i="1"/>
  <c r="O129" i="1"/>
  <c r="I129" i="1"/>
  <c r="AB124" i="1"/>
  <c r="X124" i="1"/>
  <c r="W124" i="1"/>
  <c r="V124" i="1"/>
  <c r="U124" i="1"/>
  <c r="T124" i="1"/>
  <c r="S124" i="1"/>
  <c r="O124" i="1"/>
  <c r="I124" i="1"/>
  <c r="AB123" i="1"/>
  <c r="X123" i="1"/>
  <c r="W123" i="1"/>
  <c r="V123" i="1"/>
  <c r="U123" i="1"/>
  <c r="T123" i="1"/>
  <c r="S123" i="1"/>
  <c r="O123" i="1"/>
  <c r="I123" i="1"/>
  <c r="V122" i="1"/>
  <c r="H122" i="1"/>
  <c r="X122" i="1" s="1"/>
  <c r="G122" i="1"/>
  <c r="I122" i="1" s="1"/>
  <c r="AB121" i="1"/>
  <c r="X121" i="1"/>
  <c r="W121" i="1"/>
  <c r="V121" i="1"/>
  <c r="U121" i="1"/>
  <c r="T121" i="1"/>
  <c r="S121" i="1"/>
  <c r="O121" i="1"/>
  <c r="I121" i="1"/>
  <c r="AB120" i="1"/>
  <c r="X120" i="1"/>
  <c r="W120" i="1"/>
  <c r="V120" i="1"/>
  <c r="U120" i="1"/>
  <c r="T120" i="1"/>
  <c r="S120" i="1"/>
  <c r="O120" i="1"/>
  <c r="I120" i="1"/>
  <c r="AB119" i="1"/>
  <c r="X119" i="1"/>
  <c r="W119" i="1"/>
  <c r="V119" i="1"/>
  <c r="U119" i="1"/>
  <c r="T119" i="1"/>
  <c r="S119" i="1"/>
  <c r="O119" i="1"/>
  <c r="I119" i="1"/>
  <c r="AB118" i="1"/>
  <c r="X118" i="1"/>
  <c r="W118" i="1"/>
  <c r="V118" i="1"/>
  <c r="U118" i="1"/>
  <c r="T118" i="1"/>
  <c r="S118" i="1"/>
  <c r="O118" i="1"/>
  <c r="I118" i="1"/>
  <c r="AB117" i="1"/>
  <c r="X117" i="1"/>
  <c r="W117" i="1"/>
  <c r="V117" i="1"/>
  <c r="U117" i="1"/>
  <c r="T117" i="1"/>
  <c r="S117" i="1"/>
  <c r="O117" i="1"/>
  <c r="I117" i="1"/>
  <c r="AB116" i="1"/>
  <c r="X116" i="1"/>
  <c r="W116" i="1"/>
  <c r="V116" i="1"/>
  <c r="U116" i="1"/>
  <c r="T116" i="1"/>
  <c r="S116" i="1"/>
  <c r="O116" i="1"/>
  <c r="I116" i="1"/>
  <c r="AB115" i="1"/>
  <c r="X115" i="1"/>
  <c r="W115" i="1"/>
  <c r="V115" i="1"/>
  <c r="U115" i="1"/>
  <c r="T115" i="1"/>
  <c r="S115" i="1"/>
  <c r="O115" i="1"/>
  <c r="I115" i="1"/>
  <c r="AB114" i="1"/>
  <c r="X114" i="1"/>
  <c r="W114" i="1"/>
  <c r="V114" i="1"/>
  <c r="U114" i="1"/>
  <c r="T114" i="1"/>
  <c r="S114" i="1"/>
  <c r="O114" i="1"/>
  <c r="I114" i="1"/>
  <c r="AB113" i="1"/>
  <c r="X113" i="1"/>
  <c r="W113" i="1"/>
  <c r="V113" i="1"/>
  <c r="U113" i="1"/>
  <c r="T113" i="1"/>
  <c r="S113" i="1"/>
  <c r="O113" i="1"/>
  <c r="I113" i="1"/>
  <c r="AB128" i="1"/>
  <c r="X128" i="1"/>
  <c r="W128" i="1"/>
  <c r="V128" i="1"/>
  <c r="U128" i="1"/>
  <c r="T128" i="1"/>
  <c r="S128" i="1"/>
  <c r="O128" i="1"/>
  <c r="I128" i="1"/>
  <c r="AB126" i="1"/>
  <c r="X126" i="1"/>
  <c r="W126" i="1"/>
  <c r="V126" i="1"/>
  <c r="U126" i="1"/>
  <c r="T126" i="1"/>
  <c r="S126" i="1"/>
  <c r="O126" i="1"/>
  <c r="I126" i="1"/>
  <c r="AB110" i="1"/>
  <c r="X110" i="1"/>
  <c r="W110" i="1"/>
  <c r="V110" i="1"/>
  <c r="U110" i="1"/>
  <c r="T110" i="1"/>
  <c r="S110" i="1"/>
  <c r="O110" i="1"/>
  <c r="I110" i="1"/>
  <c r="AB109" i="1"/>
  <c r="X109" i="1"/>
  <c r="AA109" i="1" s="1"/>
  <c r="W109" i="1"/>
  <c r="V109" i="1"/>
  <c r="U109" i="1"/>
  <c r="T109" i="1"/>
  <c r="S109" i="1"/>
  <c r="O109" i="1"/>
  <c r="I109" i="1"/>
  <c r="AB108" i="1"/>
  <c r="X108" i="1"/>
  <c r="W108" i="1"/>
  <c r="V108" i="1"/>
  <c r="U108" i="1"/>
  <c r="T108" i="1"/>
  <c r="S108" i="1"/>
  <c r="O108" i="1"/>
  <c r="I108" i="1"/>
  <c r="AB107" i="1"/>
  <c r="X107" i="1"/>
  <c r="W107" i="1"/>
  <c r="V107" i="1"/>
  <c r="U107" i="1"/>
  <c r="T107" i="1"/>
  <c r="S107" i="1"/>
  <c r="O107" i="1"/>
  <c r="I107" i="1"/>
  <c r="AB106" i="1"/>
  <c r="X106" i="1"/>
  <c r="W106" i="1"/>
  <c r="V106" i="1"/>
  <c r="U106" i="1"/>
  <c r="T106" i="1"/>
  <c r="S106" i="1"/>
  <c r="O106" i="1"/>
  <c r="I106" i="1"/>
  <c r="AB105" i="1"/>
  <c r="X105" i="1"/>
  <c r="W105" i="1"/>
  <c r="V105" i="1"/>
  <c r="U105" i="1"/>
  <c r="T105" i="1"/>
  <c r="S105" i="1"/>
  <c r="O105" i="1"/>
  <c r="I105" i="1"/>
  <c r="AB104" i="1"/>
  <c r="X104" i="1"/>
  <c r="W104" i="1"/>
  <c r="V104" i="1"/>
  <c r="U104" i="1"/>
  <c r="T104" i="1"/>
  <c r="S104" i="1"/>
  <c r="O104" i="1"/>
  <c r="I104" i="1"/>
  <c r="AB103" i="1"/>
  <c r="X103" i="1"/>
  <c r="W103" i="1"/>
  <c r="V103" i="1"/>
  <c r="U103" i="1"/>
  <c r="T103" i="1"/>
  <c r="S103" i="1"/>
  <c r="O103" i="1"/>
  <c r="I103" i="1"/>
  <c r="AB102" i="1"/>
  <c r="X102" i="1"/>
  <c r="W102" i="1"/>
  <c r="V102" i="1"/>
  <c r="U102" i="1"/>
  <c r="T102" i="1"/>
  <c r="S102" i="1"/>
  <c r="O102" i="1"/>
  <c r="I102" i="1"/>
  <c r="AB101" i="1"/>
  <c r="X101" i="1"/>
  <c r="W101" i="1"/>
  <c r="V101" i="1"/>
  <c r="U101" i="1"/>
  <c r="T101" i="1"/>
  <c r="S101" i="1"/>
  <c r="O101" i="1"/>
  <c r="I101" i="1"/>
  <c r="AB100" i="1"/>
  <c r="X100" i="1"/>
  <c r="W100" i="1"/>
  <c r="V100" i="1"/>
  <c r="U100" i="1"/>
  <c r="T100" i="1"/>
  <c r="S100" i="1"/>
  <c r="O100" i="1"/>
  <c r="I100" i="1"/>
  <c r="AB99" i="1"/>
  <c r="X99" i="1"/>
  <c r="W99" i="1"/>
  <c r="V99" i="1"/>
  <c r="U99" i="1"/>
  <c r="T99" i="1"/>
  <c r="S99" i="1"/>
  <c r="O99" i="1"/>
  <c r="I99" i="1"/>
  <c r="AB125" i="1"/>
  <c r="X125" i="1"/>
  <c r="W125" i="1"/>
  <c r="V125" i="1"/>
  <c r="U125" i="1"/>
  <c r="T125" i="1"/>
  <c r="S125" i="1"/>
  <c r="O125" i="1"/>
  <c r="I125" i="1"/>
  <c r="AB112" i="1"/>
  <c r="X112" i="1"/>
  <c r="W112" i="1"/>
  <c r="V112" i="1"/>
  <c r="U112" i="1"/>
  <c r="T112" i="1"/>
  <c r="S112" i="1"/>
  <c r="O112" i="1"/>
  <c r="I112" i="1"/>
  <c r="AB111" i="1"/>
  <c r="X111" i="1"/>
  <c r="W111" i="1"/>
  <c r="V111" i="1"/>
  <c r="U111" i="1"/>
  <c r="T111" i="1"/>
  <c r="S111" i="1"/>
  <c r="O111" i="1"/>
  <c r="I111" i="1"/>
  <c r="AB95" i="1"/>
  <c r="X95" i="1"/>
  <c r="W95" i="1"/>
  <c r="V95" i="1"/>
  <c r="U95" i="1"/>
  <c r="T95" i="1"/>
  <c r="S95" i="1"/>
  <c r="O95" i="1"/>
  <c r="I95" i="1"/>
  <c r="AB94" i="1"/>
  <c r="X94" i="1"/>
  <c r="W94" i="1"/>
  <c r="V94" i="1"/>
  <c r="U94" i="1"/>
  <c r="T94" i="1"/>
  <c r="S94" i="1"/>
  <c r="O94" i="1"/>
  <c r="I94" i="1"/>
  <c r="AB93" i="1"/>
  <c r="X93" i="1"/>
  <c r="AA93" i="1" s="1"/>
  <c r="W93" i="1"/>
  <c r="V93" i="1"/>
  <c r="U93" i="1"/>
  <c r="T93" i="1"/>
  <c r="S93" i="1"/>
  <c r="O93" i="1"/>
  <c r="I93" i="1"/>
  <c r="AB98" i="1"/>
  <c r="X98" i="1"/>
  <c r="W98" i="1"/>
  <c r="V98" i="1"/>
  <c r="U98" i="1"/>
  <c r="T98" i="1"/>
  <c r="S98" i="1"/>
  <c r="O98" i="1"/>
  <c r="I98" i="1"/>
  <c r="AB97" i="1"/>
  <c r="X97" i="1"/>
  <c r="W97" i="1"/>
  <c r="V97" i="1"/>
  <c r="U97" i="1"/>
  <c r="T97" i="1"/>
  <c r="S97" i="1"/>
  <c r="O97" i="1"/>
  <c r="I97" i="1"/>
  <c r="AB96" i="1"/>
  <c r="X96" i="1"/>
  <c r="W96" i="1"/>
  <c r="V96" i="1"/>
  <c r="U96" i="1"/>
  <c r="T96" i="1"/>
  <c r="S96" i="1"/>
  <c r="O96" i="1"/>
  <c r="I96" i="1"/>
  <c r="AB89" i="1"/>
  <c r="X89" i="1"/>
  <c r="W89" i="1"/>
  <c r="V89" i="1"/>
  <c r="U89" i="1"/>
  <c r="T89" i="1"/>
  <c r="S89" i="1"/>
  <c r="O89" i="1"/>
  <c r="I89" i="1"/>
  <c r="AB88" i="1"/>
  <c r="X88" i="1"/>
  <c r="W88" i="1"/>
  <c r="V88" i="1"/>
  <c r="U88" i="1"/>
  <c r="T88" i="1"/>
  <c r="S88" i="1"/>
  <c r="O88" i="1"/>
  <c r="I88" i="1"/>
  <c r="AB87" i="1"/>
  <c r="X87" i="1"/>
  <c r="W87" i="1"/>
  <c r="V87" i="1"/>
  <c r="U87" i="1"/>
  <c r="T87" i="1"/>
  <c r="S87" i="1"/>
  <c r="O87" i="1"/>
  <c r="I87" i="1"/>
  <c r="AB86" i="1"/>
  <c r="X86" i="1"/>
  <c r="W86" i="1"/>
  <c r="V86" i="1"/>
  <c r="U86" i="1"/>
  <c r="T86" i="1"/>
  <c r="S86" i="1"/>
  <c r="O86" i="1"/>
  <c r="I86" i="1"/>
  <c r="AB92" i="1"/>
  <c r="X92" i="1"/>
  <c r="W92" i="1"/>
  <c r="V92" i="1"/>
  <c r="U92" i="1"/>
  <c r="T92" i="1"/>
  <c r="S92" i="1"/>
  <c r="O92" i="1"/>
  <c r="I92" i="1"/>
  <c r="AB91" i="1"/>
  <c r="X91" i="1"/>
  <c r="W91" i="1"/>
  <c r="V91" i="1"/>
  <c r="U91" i="1"/>
  <c r="T91" i="1"/>
  <c r="S91" i="1"/>
  <c r="O91" i="1"/>
  <c r="I91" i="1"/>
  <c r="AB83" i="1"/>
  <c r="X83" i="1"/>
  <c r="W83" i="1"/>
  <c r="V83" i="1"/>
  <c r="U83" i="1"/>
  <c r="T83" i="1"/>
  <c r="S83" i="1"/>
  <c r="O83" i="1"/>
  <c r="I83" i="1"/>
  <c r="X82" i="1"/>
  <c r="W82" i="1"/>
  <c r="V82" i="1"/>
  <c r="U82" i="1"/>
  <c r="T82" i="1"/>
  <c r="S82" i="1"/>
  <c r="O82" i="1"/>
  <c r="I82" i="1"/>
  <c r="AB81" i="1"/>
  <c r="X81" i="1"/>
  <c r="W81" i="1"/>
  <c r="V81" i="1"/>
  <c r="U81" i="1"/>
  <c r="T81" i="1"/>
  <c r="S81" i="1"/>
  <c r="O81" i="1"/>
  <c r="I81" i="1"/>
  <c r="AB80" i="1"/>
  <c r="X80" i="1"/>
  <c r="W80" i="1"/>
  <c r="V80" i="1"/>
  <c r="U80" i="1"/>
  <c r="T80" i="1"/>
  <c r="S80" i="1"/>
  <c r="O80" i="1"/>
  <c r="I80" i="1"/>
  <c r="AB79" i="1"/>
  <c r="X79" i="1"/>
  <c r="W79" i="1"/>
  <c r="V79" i="1"/>
  <c r="U79" i="1"/>
  <c r="T79" i="1"/>
  <c r="S79" i="1"/>
  <c r="O79" i="1"/>
  <c r="I79" i="1"/>
  <c r="AB78" i="1"/>
  <c r="X78" i="1"/>
  <c r="W78" i="1"/>
  <c r="V78" i="1"/>
  <c r="U78" i="1"/>
  <c r="T78" i="1"/>
  <c r="S78" i="1"/>
  <c r="O78" i="1"/>
  <c r="I78" i="1"/>
  <c r="AB77" i="1"/>
  <c r="X77" i="1"/>
  <c r="W77" i="1"/>
  <c r="V77" i="1"/>
  <c r="U77" i="1"/>
  <c r="T77" i="1"/>
  <c r="S77" i="1"/>
  <c r="O77" i="1"/>
  <c r="I77" i="1"/>
  <c r="AB76" i="1"/>
  <c r="X76" i="1"/>
  <c r="W76" i="1"/>
  <c r="V76" i="1"/>
  <c r="U76" i="1"/>
  <c r="T76" i="1"/>
  <c r="S76" i="1"/>
  <c r="O76" i="1"/>
  <c r="I76" i="1"/>
  <c r="AB75" i="1"/>
  <c r="X75" i="1"/>
  <c r="W75" i="1"/>
  <c r="V75" i="1"/>
  <c r="U75" i="1"/>
  <c r="T75" i="1"/>
  <c r="S75" i="1"/>
  <c r="O75" i="1"/>
  <c r="I75" i="1"/>
  <c r="AB90" i="1"/>
  <c r="X90" i="1"/>
  <c r="W90" i="1"/>
  <c r="V90" i="1"/>
  <c r="U90" i="1"/>
  <c r="T90" i="1"/>
  <c r="S90" i="1"/>
  <c r="O90" i="1"/>
  <c r="I90" i="1"/>
  <c r="AB85" i="1"/>
  <c r="X85" i="1"/>
  <c r="W85" i="1"/>
  <c r="V85" i="1"/>
  <c r="U85" i="1"/>
  <c r="T85" i="1"/>
  <c r="S85" i="1"/>
  <c r="O85" i="1"/>
  <c r="I85" i="1"/>
  <c r="AB72" i="1"/>
  <c r="X72" i="1"/>
  <c r="W72" i="1"/>
  <c r="V72" i="1"/>
  <c r="U72" i="1"/>
  <c r="T72" i="1"/>
  <c r="S72" i="1"/>
  <c r="O72" i="1"/>
  <c r="I72" i="1"/>
  <c r="AB84" i="1"/>
  <c r="X84" i="1"/>
  <c r="W84" i="1"/>
  <c r="V84" i="1"/>
  <c r="U84" i="1"/>
  <c r="T84" i="1"/>
  <c r="S84" i="1"/>
  <c r="O84" i="1"/>
  <c r="I84" i="1"/>
  <c r="AB74" i="1"/>
  <c r="X74" i="1"/>
  <c r="W74" i="1"/>
  <c r="V74" i="1"/>
  <c r="U74" i="1"/>
  <c r="T74" i="1"/>
  <c r="S74" i="1"/>
  <c r="O74" i="1"/>
  <c r="I74" i="1"/>
  <c r="AB69" i="1"/>
  <c r="X69" i="1"/>
  <c r="W69" i="1"/>
  <c r="V69" i="1"/>
  <c r="U69" i="1"/>
  <c r="T69" i="1"/>
  <c r="S69" i="1"/>
  <c r="O69" i="1"/>
  <c r="I69" i="1"/>
  <c r="AB68" i="1"/>
  <c r="X68" i="1"/>
  <c r="W68" i="1"/>
  <c r="V68" i="1"/>
  <c r="U68" i="1"/>
  <c r="T68" i="1"/>
  <c r="S68" i="1"/>
  <c r="O68" i="1"/>
  <c r="I68" i="1"/>
  <c r="AB67" i="1"/>
  <c r="X67" i="1"/>
  <c r="W67" i="1"/>
  <c r="V67" i="1"/>
  <c r="U67" i="1"/>
  <c r="T67" i="1"/>
  <c r="S67" i="1"/>
  <c r="O67" i="1"/>
  <c r="I67" i="1"/>
  <c r="AB66" i="1"/>
  <c r="X66" i="1"/>
  <c r="W66" i="1"/>
  <c r="V66" i="1"/>
  <c r="U66" i="1"/>
  <c r="T66" i="1"/>
  <c r="S66" i="1"/>
  <c r="O66" i="1"/>
  <c r="I66" i="1"/>
  <c r="AB65" i="1"/>
  <c r="X65" i="1"/>
  <c r="W65" i="1"/>
  <c r="V65" i="1"/>
  <c r="U65" i="1"/>
  <c r="T65" i="1"/>
  <c r="S65" i="1"/>
  <c r="O65" i="1"/>
  <c r="I65" i="1"/>
  <c r="AB73" i="1"/>
  <c r="X73" i="1"/>
  <c r="W73" i="1"/>
  <c r="V73" i="1"/>
  <c r="U73" i="1"/>
  <c r="T73" i="1"/>
  <c r="S73" i="1"/>
  <c r="O73" i="1"/>
  <c r="I73" i="1"/>
  <c r="AB71" i="1"/>
  <c r="X71" i="1"/>
  <c r="W71" i="1"/>
  <c r="V71" i="1"/>
  <c r="U71" i="1"/>
  <c r="T71" i="1"/>
  <c r="S71" i="1"/>
  <c r="O71" i="1"/>
  <c r="I71" i="1"/>
  <c r="AB62" i="1"/>
  <c r="X62" i="1"/>
  <c r="W62" i="1"/>
  <c r="V62" i="1"/>
  <c r="U62" i="1"/>
  <c r="T62" i="1"/>
  <c r="S62" i="1"/>
  <c r="O62" i="1"/>
  <c r="I62" i="1"/>
  <c r="AB70" i="1"/>
  <c r="X70" i="1"/>
  <c r="W70" i="1"/>
  <c r="V70" i="1"/>
  <c r="U70" i="1"/>
  <c r="T70" i="1"/>
  <c r="S70" i="1"/>
  <c r="O70" i="1"/>
  <c r="I70" i="1"/>
  <c r="X60" i="1"/>
  <c r="W60" i="1"/>
  <c r="V60" i="1"/>
  <c r="U60" i="1"/>
  <c r="T60" i="1"/>
  <c r="S60" i="1"/>
  <c r="O60" i="1"/>
  <c r="I60" i="1"/>
  <c r="AB64" i="1"/>
  <c r="X64" i="1"/>
  <c r="W64" i="1"/>
  <c r="V64" i="1"/>
  <c r="U64" i="1"/>
  <c r="T64" i="1"/>
  <c r="S64" i="1"/>
  <c r="O64" i="1"/>
  <c r="I64" i="1"/>
  <c r="AB63" i="1"/>
  <c r="X63" i="1"/>
  <c r="W63" i="1"/>
  <c r="V63" i="1"/>
  <c r="U63" i="1"/>
  <c r="T63" i="1"/>
  <c r="S63" i="1"/>
  <c r="O63" i="1"/>
  <c r="I63" i="1"/>
  <c r="AB61" i="1"/>
  <c r="X61" i="1"/>
  <c r="W61" i="1"/>
  <c r="V61" i="1"/>
  <c r="U61" i="1"/>
  <c r="T61" i="1"/>
  <c r="S61" i="1"/>
  <c r="O61" i="1"/>
  <c r="I61" i="1"/>
  <c r="AB56" i="1"/>
  <c r="X56" i="1"/>
  <c r="W56" i="1"/>
  <c r="V56" i="1"/>
  <c r="U56" i="1"/>
  <c r="T56" i="1"/>
  <c r="S56" i="1"/>
  <c r="O56" i="1"/>
  <c r="I56" i="1"/>
  <c r="X55" i="1"/>
  <c r="W55" i="1"/>
  <c r="V55" i="1"/>
  <c r="U55" i="1"/>
  <c r="T55" i="1"/>
  <c r="S55" i="1"/>
  <c r="O55" i="1"/>
  <c r="I55" i="1"/>
  <c r="AB54" i="1"/>
  <c r="X54" i="1"/>
  <c r="W54" i="1"/>
  <c r="V54" i="1"/>
  <c r="U54" i="1"/>
  <c r="T54" i="1"/>
  <c r="S54" i="1"/>
  <c r="O54" i="1"/>
  <c r="I54" i="1"/>
  <c r="X53" i="1"/>
  <c r="W53" i="1"/>
  <c r="V53" i="1"/>
  <c r="U53" i="1"/>
  <c r="T53" i="1"/>
  <c r="S53" i="1"/>
  <c r="O53" i="1"/>
  <c r="I53" i="1"/>
  <c r="AB52" i="1"/>
  <c r="X52" i="1"/>
  <c r="W52" i="1"/>
  <c r="V52" i="1"/>
  <c r="U52" i="1"/>
  <c r="T52" i="1"/>
  <c r="S52" i="1"/>
  <c r="O52" i="1"/>
  <c r="I52" i="1"/>
  <c r="AB51" i="1"/>
  <c r="X51" i="1"/>
  <c r="W51" i="1"/>
  <c r="V51" i="1"/>
  <c r="U51" i="1"/>
  <c r="T51" i="1"/>
  <c r="S51" i="1"/>
  <c r="O51" i="1"/>
  <c r="I51" i="1"/>
  <c r="AB50" i="1"/>
  <c r="X50" i="1"/>
  <c r="W50" i="1"/>
  <c r="V50" i="1"/>
  <c r="U50" i="1"/>
  <c r="T50" i="1"/>
  <c r="S50" i="1"/>
  <c r="O50" i="1"/>
  <c r="I50" i="1"/>
  <c r="AB49" i="1"/>
  <c r="X49" i="1"/>
  <c r="W49" i="1"/>
  <c r="V49" i="1"/>
  <c r="U49" i="1"/>
  <c r="T49" i="1"/>
  <c r="S49" i="1"/>
  <c r="O49" i="1"/>
  <c r="I49" i="1"/>
  <c r="AB48" i="1"/>
  <c r="X48" i="1"/>
  <c r="W48" i="1"/>
  <c r="V48" i="1"/>
  <c r="U48" i="1"/>
  <c r="T48" i="1"/>
  <c r="S48" i="1"/>
  <c r="O48" i="1"/>
  <c r="I48" i="1"/>
  <c r="AB47" i="1"/>
  <c r="X47" i="1"/>
  <c r="W47" i="1"/>
  <c r="V47" i="1"/>
  <c r="U47" i="1"/>
  <c r="T47" i="1"/>
  <c r="S47" i="1"/>
  <c r="O47" i="1"/>
  <c r="I47" i="1"/>
  <c r="AB59" i="1"/>
  <c r="X59" i="1"/>
  <c r="W59" i="1"/>
  <c r="V59" i="1"/>
  <c r="U59" i="1"/>
  <c r="T59" i="1"/>
  <c r="S59" i="1"/>
  <c r="O59" i="1"/>
  <c r="I59" i="1"/>
  <c r="AB58" i="1"/>
  <c r="X58" i="1"/>
  <c r="W58" i="1"/>
  <c r="V58" i="1"/>
  <c r="U58" i="1"/>
  <c r="T58" i="1"/>
  <c r="S58" i="1"/>
  <c r="O58" i="1"/>
  <c r="I58" i="1"/>
  <c r="AB44" i="1"/>
  <c r="X44" i="1"/>
  <c r="W44" i="1"/>
  <c r="V44" i="1"/>
  <c r="U44" i="1"/>
  <c r="T44" i="1"/>
  <c r="S44" i="1"/>
  <c r="O44" i="1"/>
  <c r="I44" i="1"/>
  <c r="X43" i="1"/>
  <c r="W43" i="1"/>
  <c r="V43" i="1"/>
  <c r="U43" i="1"/>
  <c r="T43" i="1"/>
  <c r="S43" i="1"/>
  <c r="O43" i="1"/>
  <c r="I43" i="1"/>
  <c r="AB42" i="1"/>
  <c r="X42" i="1"/>
  <c r="W42" i="1"/>
  <c r="V42" i="1"/>
  <c r="U42" i="1"/>
  <c r="T42" i="1"/>
  <c r="S42" i="1"/>
  <c r="O42" i="1"/>
  <c r="I42" i="1"/>
  <c r="AB41" i="1"/>
  <c r="X41" i="1"/>
  <c r="W41" i="1"/>
  <c r="V41" i="1"/>
  <c r="U41" i="1"/>
  <c r="T41" i="1"/>
  <c r="S41" i="1"/>
  <c r="O41" i="1"/>
  <c r="I41" i="1"/>
  <c r="AB40" i="1"/>
  <c r="X40" i="1"/>
  <c r="W40" i="1"/>
  <c r="V40" i="1"/>
  <c r="U40" i="1"/>
  <c r="T40" i="1"/>
  <c r="S40" i="1"/>
  <c r="O40" i="1"/>
  <c r="I40" i="1"/>
  <c r="AB57" i="1"/>
  <c r="X57" i="1"/>
  <c r="W57" i="1"/>
  <c r="V57" i="1"/>
  <c r="U57" i="1"/>
  <c r="T57" i="1"/>
  <c r="S57" i="1"/>
  <c r="O57" i="1"/>
  <c r="I57" i="1"/>
  <c r="AB46" i="1"/>
  <c r="X46" i="1"/>
  <c r="W46" i="1"/>
  <c r="V46" i="1"/>
  <c r="U46" i="1"/>
  <c r="T46" i="1"/>
  <c r="S46" i="1"/>
  <c r="O46" i="1"/>
  <c r="I46" i="1"/>
  <c r="AB45" i="1"/>
  <c r="X45" i="1"/>
  <c r="W45" i="1"/>
  <c r="V45" i="1"/>
  <c r="U45" i="1"/>
  <c r="T45" i="1"/>
  <c r="S45" i="1"/>
  <c r="O45" i="1"/>
  <c r="I45" i="1"/>
  <c r="AB36" i="1"/>
  <c r="X36" i="1"/>
  <c r="W36" i="1"/>
  <c r="V36" i="1"/>
  <c r="U36" i="1"/>
  <c r="T36" i="1"/>
  <c r="S36" i="1"/>
  <c r="O36" i="1"/>
  <c r="I36" i="1"/>
  <c r="X35" i="1"/>
  <c r="W35" i="1"/>
  <c r="V35" i="1"/>
  <c r="U35" i="1"/>
  <c r="T35" i="1"/>
  <c r="S35" i="1"/>
  <c r="O35" i="1"/>
  <c r="I35" i="1"/>
  <c r="AB34" i="1"/>
  <c r="X34" i="1"/>
  <c r="W34" i="1"/>
  <c r="V34" i="1"/>
  <c r="U34" i="1"/>
  <c r="T34" i="1"/>
  <c r="S34" i="1"/>
  <c r="O34" i="1"/>
  <c r="I34" i="1"/>
  <c r="AB33" i="1"/>
  <c r="X33" i="1"/>
  <c r="W33" i="1"/>
  <c r="V33" i="1"/>
  <c r="U33" i="1"/>
  <c r="T33" i="1"/>
  <c r="S33" i="1"/>
  <c r="O33" i="1"/>
  <c r="I33" i="1"/>
  <c r="AB32" i="1"/>
  <c r="X32" i="1"/>
  <c r="W32" i="1"/>
  <c r="V32" i="1"/>
  <c r="U32" i="1"/>
  <c r="T32" i="1"/>
  <c r="S32" i="1"/>
  <c r="O32" i="1"/>
  <c r="I32" i="1"/>
  <c r="AB39" i="1"/>
  <c r="X39" i="1"/>
  <c r="W39" i="1"/>
  <c r="V39" i="1"/>
  <c r="U39" i="1"/>
  <c r="T39" i="1"/>
  <c r="S39" i="1"/>
  <c r="O39" i="1"/>
  <c r="I39" i="1"/>
  <c r="AB38" i="1"/>
  <c r="X38" i="1"/>
  <c r="W38" i="1"/>
  <c r="V38" i="1"/>
  <c r="U38" i="1"/>
  <c r="T38" i="1"/>
  <c r="S38" i="1"/>
  <c r="O38" i="1"/>
  <c r="I38" i="1"/>
  <c r="AB29" i="1"/>
  <c r="X29" i="1"/>
  <c r="W29" i="1"/>
  <c r="V29" i="1"/>
  <c r="U29" i="1"/>
  <c r="T29" i="1"/>
  <c r="S29" i="1"/>
  <c r="O29" i="1"/>
  <c r="I29" i="1"/>
  <c r="AB28" i="1"/>
  <c r="X28" i="1"/>
  <c r="W28" i="1"/>
  <c r="V28" i="1"/>
  <c r="U28" i="1"/>
  <c r="T28" i="1"/>
  <c r="S28" i="1"/>
  <c r="O28" i="1"/>
  <c r="I28" i="1"/>
  <c r="AB27" i="1"/>
  <c r="X27" i="1"/>
  <c r="W27" i="1"/>
  <c r="V27" i="1"/>
  <c r="U27" i="1"/>
  <c r="T27" i="1"/>
  <c r="S27" i="1"/>
  <c r="O27" i="1"/>
  <c r="I27" i="1"/>
  <c r="AB26" i="1"/>
  <c r="X26" i="1"/>
  <c r="W26" i="1"/>
  <c r="V26" i="1"/>
  <c r="U26" i="1"/>
  <c r="T26" i="1"/>
  <c r="S26" i="1"/>
  <c r="O26" i="1"/>
  <c r="I26" i="1"/>
  <c r="AB25" i="1"/>
  <c r="X25" i="1"/>
  <c r="W25" i="1"/>
  <c r="V25" i="1"/>
  <c r="U25" i="1"/>
  <c r="T25" i="1"/>
  <c r="S25" i="1"/>
  <c r="O25" i="1"/>
  <c r="I25" i="1"/>
  <c r="AB24" i="1"/>
  <c r="X24" i="1"/>
  <c r="W24" i="1"/>
  <c r="V24" i="1"/>
  <c r="U24" i="1"/>
  <c r="T24" i="1"/>
  <c r="S24" i="1"/>
  <c r="O24" i="1"/>
  <c r="I24" i="1"/>
  <c r="AB37" i="1"/>
  <c r="X37" i="1"/>
  <c r="W37" i="1"/>
  <c r="V37" i="1"/>
  <c r="U37" i="1"/>
  <c r="T37" i="1"/>
  <c r="S37" i="1"/>
  <c r="O37" i="1"/>
  <c r="I37" i="1"/>
  <c r="AB31" i="1"/>
  <c r="X31" i="1"/>
  <c r="W31" i="1"/>
  <c r="V31" i="1"/>
  <c r="U31" i="1"/>
  <c r="T31" i="1"/>
  <c r="S31" i="1"/>
  <c r="O31" i="1"/>
  <c r="I31" i="1"/>
  <c r="AB30" i="1"/>
  <c r="X30" i="1"/>
  <c r="W30" i="1"/>
  <c r="V30" i="1"/>
  <c r="U30" i="1"/>
  <c r="T30" i="1"/>
  <c r="S30" i="1"/>
  <c r="O30" i="1"/>
  <c r="I30" i="1"/>
  <c r="AB23" i="1"/>
  <c r="X23" i="1"/>
  <c r="W23" i="1"/>
  <c r="V23" i="1"/>
  <c r="U23" i="1"/>
  <c r="T23" i="1"/>
  <c r="S23" i="1"/>
  <c r="O23" i="1"/>
  <c r="I23" i="1"/>
  <c r="AB19" i="1"/>
  <c r="X19" i="1"/>
  <c r="W19" i="1"/>
  <c r="V19" i="1"/>
  <c r="U19" i="1"/>
  <c r="T19" i="1"/>
  <c r="S19" i="1"/>
  <c r="O19" i="1"/>
  <c r="I19" i="1"/>
  <c r="AB18" i="1"/>
  <c r="X18" i="1"/>
  <c r="W18" i="1"/>
  <c r="V18" i="1"/>
  <c r="U18" i="1"/>
  <c r="T18" i="1"/>
  <c r="S18" i="1"/>
  <c r="O18" i="1"/>
  <c r="I18" i="1"/>
  <c r="AB17" i="1"/>
  <c r="X17" i="1"/>
  <c r="W17" i="1"/>
  <c r="V17" i="1"/>
  <c r="U17" i="1"/>
  <c r="T17" i="1"/>
  <c r="S17" i="1"/>
  <c r="O17" i="1"/>
  <c r="I17" i="1"/>
  <c r="AB16" i="1"/>
  <c r="X16" i="1"/>
  <c r="W16" i="1"/>
  <c r="V16" i="1"/>
  <c r="U16" i="1"/>
  <c r="T16" i="1"/>
  <c r="S16" i="1"/>
  <c r="O16" i="1"/>
  <c r="I16" i="1"/>
  <c r="AB15" i="1"/>
  <c r="X15" i="1"/>
  <c r="W15" i="1"/>
  <c r="V15" i="1"/>
  <c r="U15" i="1"/>
  <c r="T15" i="1"/>
  <c r="S15" i="1"/>
  <c r="O15" i="1"/>
  <c r="I15" i="1"/>
  <c r="AB14" i="1"/>
  <c r="X14" i="1"/>
  <c r="W14" i="1"/>
  <c r="V14" i="1"/>
  <c r="U14" i="1"/>
  <c r="T14" i="1"/>
  <c r="Z14" i="1" s="1"/>
  <c r="S14" i="1"/>
  <c r="O14" i="1"/>
  <c r="I14" i="1"/>
  <c r="AB13" i="1"/>
  <c r="X13" i="1"/>
  <c r="W13" i="1"/>
  <c r="V13" i="1"/>
  <c r="U13" i="1"/>
  <c r="T13" i="1"/>
  <c r="S13" i="1"/>
  <c r="O13" i="1"/>
  <c r="I13" i="1"/>
  <c r="AB12" i="1"/>
  <c r="X12" i="1"/>
  <c r="W12" i="1"/>
  <c r="V12" i="1"/>
  <c r="U12" i="1"/>
  <c r="T12" i="1"/>
  <c r="S12" i="1"/>
  <c r="O12" i="1"/>
  <c r="I12" i="1"/>
  <c r="AB11" i="1"/>
  <c r="X11" i="1"/>
  <c r="W11" i="1"/>
  <c r="V11" i="1"/>
  <c r="Y11" i="1" s="1"/>
  <c r="U11" i="1"/>
  <c r="T11" i="1"/>
  <c r="S11" i="1"/>
  <c r="O11" i="1"/>
  <c r="I11" i="1"/>
  <c r="AB10" i="1"/>
  <c r="X10" i="1"/>
  <c r="W10" i="1"/>
  <c r="V10" i="1"/>
  <c r="U10" i="1"/>
  <c r="T10" i="1"/>
  <c r="S10" i="1"/>
  <c r="O10" i="1"/>
  <c r="I10" i="1"/>
  <c r="AB9" i="1"/>
  <c r="X9" i="1"/>
  <c r="W9" i="1"/>
  <c r="V9" i="1"/>
  <c r="U9" i="1"/>
  <c r="T9" i="1"/>
  <c r="S9" i="1"/>
  <c r="O9" i="1"/>
  <c r="I9" i="1"/>
  <c r="AB22" i="1"/>
  <c r="X22" i="1"/>
  <c r="W22" i="1"/>
  <c r="V22" i="1"/>
  <c r="U22" i="1"/>
  <c r="T22" i="1"/>
  <c r="S22" i="1"/>
  <c r="O22" i="1"/>
  <c r="I22" i="1"/>
  <c r="AB21" i="1"/>
  <c r="X21" i="1"/>
  <c r="W21" i="1"/>
  <c r="V21" i="1"/>
  <c r="U21" i="1"/>
  <c r="T21" i="1"/>
  <c r="S21" i="1"/>
  <c r="O21" i="1"/>
  <c r="I21" i="1"/>
  <c r="AB20" i="1"/>
  <c r="X20" i="1"/>
  <c r="W20" i="1"/>
  <c r="V20" i="1"/>
  <c r="U20" i="1"/>
  <c r="T20" i="1"/>
  <c r="S20" i="1"/>
  <c r="O20" i="1"/>
  <c r="I20" i="1"/>
  <c r="Z16" i="1" l="1"/>
  <c r="AA37" i="1"/>
  <c r="Y189" i="1"/>
  <c r="Z49" i="1"/>
  <c r="Y104" i="1"/>
  <c r="Y244" i="1"/>
  <c r="AA247" i="1"/>
  <c r="AA77" i="1"/>
  <c r="AA65" i="1"/>
  <c r="Y54" i="1"/>
  <c r="Z179" i="1"/>
  <c r="AA195" i="1"/>
  <c r="Y224" i="1"/>
  <c r="Z239" i="1"/>
  <c r="Y240" i="1"/>
  <c r="AA148" i="1"/>
  <c r="Y230" i="1"/>
  <c r="Y59" i="1"/>
  <c r="Z80" i="1"/>
  <c r="Z89" i="1"/>
  <c r="AA163" i="1"/>
  <c r="Y181" i="1"/>
  <c r="Z210" i="1"/>
  <c r="Z219" i="1"/>
  <c r="AA111" i="1"/>
  <c r="Z105" i="1"/>
  <c r="AA80" i="1"/>
  <c r="AA89" i="1"/>
  <c r="Z63" i="1"/>
  <c r="AA20" i="1"/>
  <c r="Z39" i="1"/>
  <c r="AA40" i="1"/>
  <c r="Y66" i="1"/>
  <c r="AA156" i="1"/>
  <c r="AA210" i="1"/>
  <c r="AA219" i="1"/>
  <c r="AA228" i="1"/>
  <c r="Z241" i="1"/>
  <c r="Y30" i="1"/>
  <c r="Z30" i="1"/>
  <c r="AA14" i="1"/>
  <c r="AA32" i="1"/>
  <c r="Y147" i="1"/>
  <c r="Y149" i="1"/>
  <c r="AA194" i="1"/>
  <c r="Y196" i="1"/>
  <c r="Y245" i="1"/>
  <c r="Z251" i="1"/>
  <c r="AA38" i="1"/>
  <c r="Y50" i="1"/>
  <c r="Z109" i="1"/>
  <c r="AA116" i="1"/>
  <c r="Y7" i="1"/>
  <c r="Z196" i="1"/>
  <c r="Z205" i="1"/>
  <c r="AA221" i="1"/>
  <c r="AA230" i="1"/>
  <c r="Z28" i="1"/>
  <c r="Z184" i="1"/>
  <c r="Z193" i="1"/>
  <c r="AA19" i="1"/>
  <c r="AA11" i="1"/>
  <c r="AA164" i="1"/>
  <c r="Y166" i="1"/>
  <c r="AA184" i="1"/>
  <c r="Z220" i="1"/>
  <c r="Y222" i="1"/>
  <c r="AA175" i="1"/>
  <c r="AA206" i="1"/>
  <c r="Y176" i="1"/>
  <c r="Z114" i="1"/>
  <c r="AA18" i="1"/>
  <c r="Z34" i="1"/>
  <c r="Y72" i="1"/>
  <c r="Y108" i="1"/>
  <c r="Z153" i="1"/>
  <c r="AA209" i="1"/>
  <c r="Y253" i="1"/>
  <c r="AA153" i="1"/>
  <c r="Z200" i="1"/>
  <c r="Y249" i="1"/>
  <c r="Z253" i="1"/>
  <c r="AA135" i="1"/>
  <c r="Y175" i="1"/>
  <c r="AA200" i="1"/>
  <c r="AA166" i="1"/>
  <c r="Y179" i="1"/>
  <c r="AA152" i="1"/>
  <c r="AA204" i="1"/>
  <c r="Z141" i="1"/>
  <c r="AA108" i="1"/>
  <c r="Y150" i="1"/>
  <c r="AA12" i="1"/>
  <c r="AA39" i="1"/>
  <c r="Y114" i="1"/>
  <c r="AA69" i="1"/>
  <c r="Z78" i="1"/>
  <c r="AA94" i="1"/>
  <c r="Y111" i="1"/>
  <c r="Z183" i="1"/>
  <c r="AA242" i="1"/>
  <c r="Z94" i="1"/>
  <c r="AA101" i="1"/>
  <c r="Z110" i="1"/>
  <c r="Y119" i="1"/>
  <c r="AA78" i="1"/>
  <c r="Y89" i="1"/>
  <c r="AA103" i="1"/>
  <c r="Y105" i="1"/>
  <c r="Y116" i="1"/>
  <c r="AA119" i="1"/>
  <c r="AA183" i="1"/>
  <c r="Y190" i="1"/>
  <c r="Z228" i="1"/>
  <c r="Z11" i="1"/>
  <c r="Y49" i="1"/>
  <c r="Z116" i="1"/>
  <c r="Y167" i="1"/>
  <c r="AA8" i="1"/>
  <c r="Y183" i="1"/>
  <c r="Z190" i="1"/>
  <c r="AA199" i="1"/>
  <c r="Z208" i="1"/>
  <c r="Z217" i="1"/>
  <c r="Y248" i="1"/>
  <c r="Y254" i="1"/>
  <c r="AA70" i="1"/>
  <c r="AA46" i="1"/>
  <c r="AA115" i="1"/>
  <c r="Z64" i="1"/>
  <c r="Y102" i="1"/>
  <c r="Z167" i="1"/>
  <c r="Y142" i="1"/>
  <c r="Y120" i="1"/>
  <c r="Y140" i="1"/>
  <c r="Z142" i="1"/>
  <c r="Z20" i="1"/>
  <c r="AA22" i="1"/>
  <c r="Z27" i="1"/>
  <c r="Y47" i="1"/>
  <c r="Z50" i="1"/>
  <c r="AA66" i="1"/>
  <c r="AA82" i="1"/>
  <c r="Y88" i="1"/>
  <c r="Y118" i="1"/>
  <c r="AA134" i="1"/>
  <c r="Z157" i="1"/>
  <c r="Z186" i="1"/>
  <c r="Y195" i="1"/>
  <c r="Z197" i="1"/>
  <c r="Z202" i="1"/>
  <c r="Y209" i="1"/>
  <c r="Z225" i="1"/>
  <c r="Y234" i="1"/>
  <c r="Y91" i="1"/>
  <c r="Z68" i="1"/>
  <c r="AA75" i="1"/>
  <c r="Y93" i="1"/>
  <c r="Z118" i="1"/>
  <c r="Y143" i="1"/>
  <c r="AA136" i="1"/>
  <c r="Z147" i="1"/>
  <c r="Y145" i="1"/>
  <c r="AA161" i="1"/>
  <c r="AA179" i="1"/>
  <c r="AA186" i="1"/>
  <c r="Y188" i="1"/>
  <c r="AA202" i="1"/>
  <c r="Y206" i="1"/>
  <c r="Z209" i="1"/>
  <c r="AA216" i="1"/>
  <c r="Y227" i="1"/>
  <c r="Z234" i="1"/>
  <c r="Y236" i="1"/>
  <c r="Z93" i="1"/>
  <c r="Y109" i="1"/>
  <c r="AA162" i="1"/>
  <c r="Y156" i="1"/>
  <c r="Z163" i="1"/>
  <c r="Z204" i="1"/>
  <c r="Y211" i="1"/>
  <c r="Z218" i="1"/>
  <c r="Z249" i="1"/>
  <c r="AA253" i="1"/>
  <c r="Y255" i="1"/>
  <c r="AA251" i="1"/>
  <c r="Z66" i="1"/>
  <c r="AA154" i="1"/>
  <c r="Y74" i="1"/>
  <c r="Z54" i="1"/>
  <c r="Y40" i="1"/>
  <c r="AA131" i="1"/>
  <c r="AA147" i="1"/>
  <c r="Z149" i="1"/>
  <c r="AA190" i="1"/>
  <c r="AA220" i="1"/>
  <c r="AA238" i="1"/>
  <c r="Z240" i="1"/>
  <c r="Y242" i="1"/>
  <c r="AA34" i="1"/>
  <c r="AA68" i="1"/>
  <c r="Z126" i="1"/>
  <c r="Y33" i="1"/>
  <c r="Y45" i="1"/>
  <c r="Z40" i="1"/>
  <c r="AA42" i="1"/>
  <c r="Y51" i="1"/>
  <c r="AA67" i="1"/>
  <c r="Z81" i="1"/>
  <c r="Z98" i="1"/>
  <c r="AA104" i="1"/>
  <c r="Z108" i="1"/>
  <c r="AA126" i="1"/>
  <c r="Y113" i="1"/>
  <c r="Z133" i="1"/>
  <c r="Z144" i="1"/>
  <c r="Y146" i="1"/>
  <c r="Z171" i="1"/>
  <c r="Z187" i="1"/>
  <c r="Y208" i="1"/>
  <c r="Y231" i="1"/>
  <c r="AA240" i="1"/>
  <c r="AA85" i="1"/>
  <c r="Y12" i="1"/>
  <c r="Y81" i="1"/>
  <c r="Y112" i="1"/>
  <c r="Z12" i="1"/>
  <c r="Z33" i="1"/>
  <c r="AA81" i="1"/>
  <c r="Z83" i="1"/>
  <c r="Y117" i="1"/>
  <c r="AA133" i="1"/>
  <c r="AA144" i="1"/>
  <c r="Z146" i="1"/>
  <c r="Y151" i="1"/>
  <c r="Z160" i="1"/>
  <c r="AA172" i="1"/>
  <c r="Z201" i="1"/>
  <c r="Y228" i="1"/>
  <c r="Y237" i="1"/>
  <c r="Y27" i="1"/>
  <c r="Y97" i="1"/>
  <c r="Y56" i="1"/>
  <c r="AA26" i="1"/>
  <c r="Y28" i="1"/>
  <c r="AA63" i="1"/>
  <c r="AA83" i="1"/>
  <c r="AA140" i="1"/>
  <c r="Y137" i="1"/>
  <c r="Y144" i="1"/>
  <c r="AA146" i="1"/>
  <c r="Y168" i="1"/>
  <c r="AA160" i="1"/>
  <c r="Y187" i="1"/>
  <c r="Z194" i="1"/>
  <c r="AA196" i="1"/>
  <c r="AA201" i="1"/>
  <c r="AA208" i="1"/>
  <c r="AA224" i="1"/>
  <c r="Y226" i="1"/>
  <c r="Z233" i="1"/>
  <c r="Z37" i="1"/>
  <c r="AA62" i="1"/>
  <c r="Y73" i="1"/>
  <c r="Y80" i="1"/>
  <c r="Y191" i="1"/>
  <c r="AA237" i="1"/>
  <c r="Z252" i="1"/>
  <c r="Y256" i="1"/>
  <c r="AA27" i="1"/>
  <c r="AA50" i="1"/>
  <c r="Z70" i="1"/>
  <c r="AA84" i="1"/>
  <c r="Z32" i="1"/>
  <c r="Z61" i="1"/>
  <c r="Y121" i="1"/>
  <c r="Y134" i="1"/>
  <c r="Z159" i="1"/>
  <c r="Y177" i="1"/>
  <c r="AA250" i="1"/>
  <c r="AA252" i="1"/>
  <c r="AA254" i="1"/>
  <c r="Z256" i="1"/>
  <c r="Z177" i="1"/>
  <c r="AA110" i="1"/>
  <c r="Y128" i="1"/>
  <c r="Z119" i="1"/>
  <c r="Z166" i="1"/>
  <c r="AA180" i="1"/>
  <c r="Y184" i="1"/>
  <c r="AA205" i="1"/>
  <c r="Y207" i="1"/>
  <c r="AA212" i="1"/>
  <c r="Y223" i="1"/>
  <c r="Y241" i="1"/>
  <c r="Z79" i="1"/>
  <c r="Z23" i="1"/>
  <c r="AA90" i="1"/>
  <c r="AA57" i="1"/>
  <c r="Y55" i="1"/>
  <c r="AA55" i="1"/>
  <c r="Y92" i="1"/>
  <c r="Z106" i="1"/>
  <c r="AA143" i="1"/>
  <c r="Y19" i="1"/>
  <c r="Z24" i="1"/>
  <c r="Z36" i="1"/>
  <c r="Y58" i="1"/>
  <c r="AA61" i="1"/>
  <c r="Z73" i="1"/>
  <c r="Y68" i="1"/>
  <c r="Z84" i="1"/>
  <c r="Z99" i="1"/>
  <c r="AA106" i="1"/>
  <c r="Z124" i="1"/>
  <c r="Y141" i="1"/>
  <c r="Z145" i="1"/>
  <c r="Z152" i="1"/>
  <c r="Y163" i="1"/>
  <c r="Y173" i="1"/>
  <c r="AA189" i="1"/>
  <c r="AA213" i="1"/>
  <c r="Y215" i="1"/>
  <c r="Y229" i="1"/>
  <c r="Z236" i="1"/>
  <c r="Z245" i="1"/>
  <c r="AA56" i="1"/>
  <c r="Y25" i="1"/>
  <c r="Z38" i="1"/>
  <c r="Z25" i="1"/>
  <c r="AA44" i="1"/>
  <c r="Z51" i="1"/>
  <c r="Y83" i="1"/>
  <c r="AA15" i="1"/>
  <c r="Z31" i="1"/>
  <c r="Y61" i="1"/>
  <c r="Y24" i="1"/>
  <c r="AA21" i="1"/>
  <c r="Y21" i="1"/>
  <c r="Z19" i="1"/>
  <c r="AA36" i="1"/>
  <c r="Y46" i="1"/>
  <c r="AA43" i="1"/>
  <c r="AA64" i="1"/>
  <c r="Y101" i="1"/>
  <c r="Y115" i="1"/>
  <c r="AA120" i="1"/>
  <c r="AA145" i="1"/>
  <c r="Z173" i="1"/>
  <c r="AA170" i="1"/>
  <c r="Z198" i="1"/>
  <c r="AA203" i="1"/>
  <c r="AA222" i="1"/>
  <c r="Z229" i="1"/>
  <c r="Z231" i="1"/>
  <c r="AA245" i="1"/>
  <c r="Y247" i="1"/>
  <c r="Y38" i="1"/>
  <c r="Y63" i="1"/>
  <c r="AA35" i="1"/>
  <c r="AA25" i="1"/>
  <c r="Z22" i="1"/>
  <c r="Z15" i="1"/>
  <c r="Z10" i="1"/>
  <c r="Z69" i="1"/>
  <c r="AA10" i="1"/>
  <c r="Z17" i="1"/>
  <c r="AA41" i="1"/>
  <c r="Y84" i="1"/>
  <c r="Y78" i="1"/>
  <c r="Y98" i="1"/>
  <c r="Z21" i="1"/>
  <c r="Z26" i="1"/>
  <c r="AA58" i="1"/>
  <c r="Z85" i="1"/>
  <c r="Z101" i="1"/>
  <c r="Z115" i="1"/>
  <c r="AA173" i="1"/>
  <c r="Z8" i="1"/>
  <c r="AA198" i="1"/>
  <c r="AA215" i="1"/>
  <c r="Y217" i="1"/>
  <c r="Z226" i="1"/>
  <c r="AA229" i="1"/>
  <c r="Y238" i="1"/>
  <c r="Z91" i="1"/>
  <c r="Y125" i="1"/>
  <c r="Z128" i="1"/>
  <c r="Z195" i="1"/>
  <c r="AA226" i="1"/>
  <c r="AA233" i="1"/>
  <c r="Z237" i="1"/>
  <c r="AA91" i="1"/>
  <c r="Z97" i="1"/>
  <c r="Z125" i="1"/>
  <c r="Z130" i="1"/>
  <c r="Y153" i="1"/>
  <c r="AA169" i="1"/>
  <c r="AA165" i="1"/>
  <c r="Z181" i="1"/>
  <c r="Z207" i="1"/>
  <c r="Y221" i="1"/>
  <c r="Z35" i="1"/>
  <c r="AA71" i="1"/>
  <c r="Y65" i="1"/>
  <c r="AA74" i="1"/>
  <c r="AA125" i="1"/>
  <c r="Y100" i="1"/>
  <c r="AA123" i="1"/>
  <c r="AA130" i="1"/>
  <c r="AA151" i="1"/>
  <c r="Y160" i="1"/>
  <c r="AA181" i="1"/>
  <c r="Y6" i="1"/>
  <c r="Y178" i="1"/>
  <c r="AA192" i="1"/>
  <c r="Y204" i="1"/>
  <c r="AA207" i="1"/>
  <c r="Y218" i="1"/>
  <c r="Y225" i="1"/>
  <c r="AA244" i="1"/>
  <c r="Z129" i="1"/>
  <c r="Z6" i="1"/>
  <c r="Y192" i="1"/>
  <c r="Y199" i="1"/>
  <c r="AA214" i="1"/>
  <c r="Z232" i="1"/>
  <c r="Z13" i="1"/>
  <c r="Y90" i="1"/>
  <c r="AA79" i="1"/>
  <c r="Y96" i="1"/>
  <c r="Z104" i="1"/>
  <c r="AA114" i="1"/>
  <c r="AA121" i="1"/>
  <c r="AA129" i="1"/>
  <c r="Z132" i="1"/>
  <c r="Z136" i="1"/>
  <c r="Y171" i="1"/>
  <c r="AA187" i="1"/>
  <c r="Z192" i="1"/>
  <c r="Z199" i="1"/>
  <c r="Y220" i="1"/>
  <c r="Y239" i="1"/>
  <c r="AA13" i="1"/>
  <c r="Y32" i="1"/>
  <c r="AA59" i="1"/>
  <c r="AA51" i="1"/>
  <c r="Y53" i="1"/>
  <c r="Y95" i="1"/>
  <c r="AA132" i="1"/>
  <c r="Y154" i="1"/>
  <c r="Z148" i="1"/>
  <c r="Z155" i="1"/>
  <c r="AA168" i="1"/>
  <c r="Y159" i="1"/>
  <c r="AA174" i="1"/>
  <c r="AA241" i="1"/>
  <c r="AA248" i="1"/>
  <c r="Y18" i="1"/>
  <c r="Z59" i="1"/>
  <c r="Y60" i="1"/>
  <c r="AA127" i="1"/>
  <c r="Y136" i="1"/>
  <c r="AA150" i="1"/>
  <c r="Y164" i="1"/>
  <c r="AA171" i="1"/>
  <c r="Z7" i="1"/>
  <c r="Z189" i="1"/>
  <c r="AA234" i="1"/>
  <c r="Y35" i="1"/>
  <c r="Z18" i="1"/>
  <c r="Z65" i="1"/>
  <c r="Y48" i="1"/>
  <c r="AA88" i="1"/>
  <c r="AA31" i="1"/>
  <c r="Y251" i="1"/>
  <c r="Z248" i="1"/>
  <c r="Y15" i="1"/>
  <c r="AA30" i="1"/>
  <c r="Y26" i="1"/>
  <c r="Y29" i="1"/>
  <c r="Y52" i="1"/>
  <c r="Z60" i="1"/>
  <c r="Z74" i="1"/>
  <c r="Y75" i="1"/>
  <c r="Z95" i="1"/>
  <c r="AA100" i="1"/>
  <c r="AA105" i="1"/>
  <c r="AA124" i="1"/>
  <c r="Z143" i="1"/>
  <c r="Z137" i="1"/>
  <c r="Y158" i="1"/>
  <c r="AA155" i="1"/>
  <c r="Z165" i="1"/>
  <c r="Y170" i="1"/>
  <c r="AA7" i="1"/>
  <c r="AA185" i="1"/>
  <c r="Y203" i="1"/>
  <c r="Z206" i="1"/>
  <c r="Z216" i="1"/>
  <c r="Z221" i="1"/>
  <c r="Z246" i="1"/>
  <c r="Z29" i="1"/>
  <c r="Z96" i="1"/>
  <c r="AA137" i="1"/>
  <c r="Z158" i="1"/>
  <c r="Y152" i="1"/>
  <c r="Z170" i="1"/>
  <c r="Y182" i="1"/>
  <c r="Y200" i="1"/>
  <c r="Z203" i="1"/>
  <c r="AA246" i="1"/>
  <c r="AA117" i="1"/>
  <c r="Y139" i="1"/>
  <c r="AA142" i="1"/>
  <c r="AA158" i="1"/>
  <c r="Z168" i="1"/>
  <c r="Y172" i="1"/>
  <c r="Z182" i="1"/>
  <c r="Z211" i="1"/>
  <c r="AA236" i="1"/>
  <c r="Y250" i="1"/>
  <c r="Z255" i="1"/>
  <c r="Z52" i="1"/>
  <c r="Z75" i="1"/>
  <c r="Y37" i="1"/>
  <c r="Y34" i="1"/>
  <c r="Z62" i="1"/>
  <c r="AA96" i="1"/>
  <c r="Z107" i="1"/>
  <c r="AA128" i="1"/>
  <c r="Z134" i="1"/>
  <c r="Y20" i="1"/>
  <c r="Y9" i="1"/>
  <c r="AA23" i="1"/>
  <c r="AA45" i="1"/>
  <c r="AA47" i="1"/>
  <c r="Z67" i="1"/>
  <c r="Y77" i="1"/>
  <c r="Y87" i="1"/>
  <c r="Y94" i="1"/>
  <c r="Z112" i="1"/>
  <c r="Z102" i="1"/>
  <c r="AA107" i="1"/>
  <c r="Y131" i="1"/>
  <c r="Z139" i="1"/>
  <c r="Z172" i="1"/>
  <c r="Y174" i="1"/>
  <c r="AA182" i="1"/>
  <c r="AA197" i="1"/>
  <c r="Y202" i="1"/>
  <c r="AA211" i="1"/>
  <c r="Z223" i="1"/>
  <c r="Y243" i="1"/>
  <c r="Z250" i="1"/>
  <c r="AA255" i="1"/>
  <c r="Y62" i="1"/>
  <c r="AA29" i="1"/>
  <c r="Z42" i="1"/>
  <c r="AA52" i="1"/>
  <c r="Y67" i="1"/>
  <c r="Z140" i="1"/>
  <c r="Y23" i="1"/>
  <c r="Y39" i="1"/>
  <c r="Y57" i="1"/>
  <c r="Y44" i="1"/>
  <c r="AA54" i="1"/>
  <c r="Z72" i="1"/>
  <c r="Z77" i="1"/>
  <c r="Y82" i="1"/>
  <c r="Z87" i="1"/>
  <c r="AA98" i="1"/>
  <c r="AA112" i="1"/>
  <c r="AA102" i="1"/>
  <c r="Y123" i="1"/>
  <c r="Z131" i="1"/>
  <c r="AA139" i="1"/>
  <c r="Y162" i="1"/>
  <c r="Z176" i="1"/>
  <c r="AA177" i="1"/>
  <c r="Y197" i="1"/>
  <c r="Y213" i="1"/>
  <c r="AA218" i="1"/>
  <c r="AA223" i="1"/>
  <c r="AA231" i="1"/>
  <c r="Y233" i="1"/>
  <c r="Z243" i="1"/>
  <c r="Y42" i="1"/>
  <c r="AA60" i="1"/>
  <c r="Z92" i="1"/>
  <c r="AA95" i="1"/>
  <c r="Y107" i="1"/>
  <c r="Z117" i="1"/>
  <c r="Z45" i="1"/>
  <c r="Z47" i="1"/>
  <c r="AA92" i="1"/>
  <c r="Z9" i="1"/>
  <c r="AA9" i="1"/>
  <c r="Y14" i="1"/>
  <c r="Y17" i="1"/>
  <c r="AA28" i="1"/>
  <c r="Z57" i="1"/>
  <c r="Y41" i="1"/>
  <c r="Z44" i="1"/>
  <c r="AA49" i="1"/>
  <c r="Y64" i="1"/>
  <c r="Y69" i="1"/>
  <c r="AA72" i="1"/>
  <c r="Z82" i="1"/>
  <c r="AA87" i="1"/>
  <c r="Y99" i="1"/>
  <c r="Y106" i="1"/>
  <c r="Z123" i="1"/>
  <c r="AA149" i="1"/>
  <c r="Z162" i="1"/>
  <c r="Y161" i="1"/>
  <c r="AA167" i="1"/>
  <c r="AA176" i="1"/>
  <c r="Y8" i="1"/>
  <c r="Z191" i="1"/>
  <c r="Y194" i="1"/>
  <c r="Y205" i="1"/>
  <c r="Y210" i="1"/>
  <c r="Z213" i="1"/>
  <c r="Z222" i="1"/>
  <c r="Z230" i="1"/>
  <c r="Z238" i="1"/>
  <c r="AA243" i="1"/>
  <c r="Y252" i="1"/>
  <c r="Y138" i="1"/>
  <c r="AA191" i="1"/>
  <c r="Z111" i="1"/>
  <c r="Y130" i="1"/>
  <c r="AA17" i="1"/>
  <c r="Y31" i="1"/>
  <c r="Y36" i="1"/>
  <c r="Z53" i="1"/>
  <c r="Z56" i="1"/>
  <c r="Y70" i="1"/>
  <c r="AA73" i="1"/>
  <c r="Z90" i="1"/>
  <c r="Y76" i="1"/>
  <c r="Y79" i="1"/>
  <c r="Y86" i="1"/>
  <c r="AA99" i="1"/>
  <c r="Y126" i="1"/>
  <c r="Z121" i="1"/>
  <c r="Y129" i="1"/>
  <c r="AA141" i="1"/>
  <c r="Y133" i="1"/>
  <c r="Z138" i="1"/>
  <c r="Z154" i="1"/>
  <c r="AA159" i="1"/>
  <c r="Z164" i="1"/>
  <c r="Z174" i="1"/>
  <c r="Y186" i="1"/>
  <c r="Y212" i="1"/>
  <c r="Z215" i="1"/>
  <c r="AA225" i="1"/>
  <c r="Y157" i="1"/>
  <c r="Y148" i="1"/>
  <c r="Z151" i="1"/>
  <c r="Z156" i="1"/>
  <c r="Z161" i="1"/>
  <c r="Z247" i="1"/>
  <c r="Y180" i="1"/>
  <c r="AA193" i="1"/>
  <c r="Y198" i="1"/>
  <c r="Y214" i="1"/>
  <c r="Z224" i="1"/>
  <c r="AA232" i="1"/>
  <c r="Z244" i="1"/>
  <c r="Y22" i="1"/>
  <c r="Z41" i="1"/>
  <c r="AA16" i="1"/>
  <c r="Y132" i="1"/>
  <c r="Y16" i="1"/>
  <c r="AA33" i="1"/>
  <c r="Z46" i="1"/>
  <c r="Y43" i="1"/>
  <c r="Z58" i="1"/>
  <c r="Z48" i="1"/>
  <c r="AA53" i="1"/>
  <c r="Z55" i="1"/>
  <c r="Y71" i="1"/>
  <c r="Z76" i="1"/>
  <c r="Z86" i="1"/>
  <c r="AA97" i="1"/>
  <c r="Y103" i="1"/>
  <c r="Y110" i="1"/>
  <c r="Z113" i="1"/>
  <c r="Y124" i="1"/>
  <c r="Y127" i="1"/>
  <c r="Y135" i="1"/>
  <c r="AA138" i="1"/>
  <c r="AA157" i="1"/>
  <c r="Y155" i="1"/>
  <c r="Y169" i="1"/>
  <c r="Z180" i="1"/>
  <c r="AA6" i="1"/>
  <c r="Z178" i="1"/>
  <c r="Y185" i="1"/>
  <c r="Z188" i="1"/>
  <c r="Y193" i="1"/>
  <c r="Z212" i="1"/>
  <c r="Z214" i="1"/>
  <c r="AA217" i="1"/>
  <c r="Z227" i="1"/>
  <c r="Y232" i="1"/>
  <c r="Z242" i="1"/>
  <c r="AA256" i="1"/>
  <c r="Z88" i="1"/>
  <c r="Z120" i="1"/>
  <c r="Y10" i="1"/>
  <c r="Y13" i="1"/>
  <c r="AA24" i="1"/>
  <c r="Z43" i="1"/>
  <c r="AA48" i="1"/>
  <c r="Z71" i="1"/>
  <c r="Y85" i="1"/>
  <c r="AA76" i="1"/>
  <c r="AA86" i="1"/>
  <c r="Z100" i="1"/>
  <c r="Z103" i="1"/>
  <c r="AA113" i="1"/>
  <c r="AA118" i="1"/>
  <c r="Z127" i="1"/>
  <c r="Z135" i="1"/>
  <c r="Z150" i="1"/>
  <c r="Z169" i="1"/>
  <c r="Y165" i="1"/>
  <c r="Z175" i="1"/>
  <c r="AA178" i="1"/>
  <c r="Z185" i="1"/>
  <c r="AA188" i="1"/>
  <c r="Y201" i="1"/>
  <c r="Y216" i="1"/>
  <c r="Y219" i="1"/>
  <c r="AA227" i="1"/>
  <c r="AA239" i="1"/>
  <c r="Y246" i="1"/>
  <c r="O122" i="1"/>
  <c r="S122" i="1"/>
  <c r="Y122" i="1" s="1"/>
  <c r="T122" i="1"/>
  <c r="U122" i="1"/>
  <c r="AA122" i="1" s="1"/>
  <c r="W122" i="1"/>
  <c r="Z122" i="1" l="1"/>
</calcChain>
</file>

<file path=xl/sharedStrings.xml><?xml version="1.0" encoding="utf-8"?>
<sst xmlns="http://schemas.openxmlformats.org/spreadsheetml/2006/main" count="4366" uniqueCount="228">
  <si>
    <t>Hodnoty presúvanej alokácie</t>
  </si>
  <si>
    <t>Hodnoty po presune alokácie</t>
  </si>
  <si>
    <t>Vplyv na ciele po presune alokácie</t>
  </si>
  <si>
    <t>RP / KR UMR</t>
  </si>
  <si>
    <t>Kategória regiónu</t>
  </si>
  <si>
    <t>Cieľ politiky,
z ktorého sa navrhuje presun</t>
  </si>
  <si>
    <t>Priorita,
z ktorej sa navrhuje presun</t>
  </si>
  <si>
    <t>Opatrenie / špecifický cieľ,
z ktorého sa navrhuje presun</t>
  </si>
  <si>
    <t>Poskytovateľ , z ktorého alokácie sa navrhuje presun</t>
  </si>
  <si>
    <t>Aktuálna alokácia opatrenia,
z ktorého sa navrhuje presun
(EFRR)</t>
  </si>
  <si>
    <t>Suma navrhovaného presunu
(EFRR)</t>
  </si>
  <si>
    <t>Nová alokácia opatrenia,
z ktorého sa navrhuje presun
(EFRR)</t>
  </si>
  <si>
    <t>Cieľ politiky,
do ktorého sa navrhuje presun</t>
  </si>
  <si>
    <t>Priorita,
do ktorej sa navrhuje presun</t>
  </si>
  <si>
    <t>Opatrenie / špecifický cieľ,
do ktorého sa navrhuje presun</t>
  </si>
  <si>
    <t>Poskytovateľ, do ktorého alokácie sa navrhuje presun</t>
  </si>
  <si>
    <t>Aktuálna alokácia opatrenia,
do ktorého sa navrhuje presun
(EFRR)</t>
  </si>
  <si>
    <t>Nová alokácia opatrenia,
do ktorého sa navrhuje presun
(EFRR)</t>
  </si>
  <si>
    <t>Kód intervencie
(z opatrenia)</t>
  </si>
  <si>
    <t>Kód intervencie
(do opatrenia)</t>
  </si>
  <si>
    <t>Poznámky</t>
  </si>
  <si>
    <t>Zmena klímy</t>
  </si>
  <si>
    <t>Životné prostredie</t>
  </si>
  <si>
    <t>Biodiverzita</t>
  </si>
  <si>
    <t>Vplyv - Zmena klímy</t>
  </si>
  <si>
    <t>Vplyv - Životné prostredie</t>
  </si>
  <si>
    <t>Vplyv - Biodiverzita</t>
  </si>
  <si>
    <t>Presun medzi poskytovateľmi</t>
  </si>
  <si>
    <t>Presuny predložené na MV október 2024</t>
  </si>
  <si>
    <t>Vyjadrenie RO v rámci "malej" revízie"</t>
  </si>
  <si>
    <t>Odôvodnenie RO</t>
  </si>
  <si>
    <t>Vyjadrenie RO 
(zohľadnenie vplyvu návrhu voči vplyvu na oblasť na zmenu klímy a biodiverzity všetkých návrhov), ktoré možno realizovať do MTR bez veľkej zmeny programu</t>
  </si>
  <si>
    <t>Finálne dohodnutý postup.</t>
  </si>
  <si>
    <t>UMR RS</t>
  </si>
  <si>
    <t>menej rozvinuté</t>
  </si>
  <si>
    <t>CP1</t>
  </si>
  <si>
    <t>1P1</t>
  </si>
  <si>
    <t>1.1.1</t>
  </si>
  <si>
    <t>MIRRI SR</t>
  </si>
  <si>
    <t>1.2.2</t>
  </si>
  <si>
    <t>004/008/012</t>
  </si>
  <si>
    <t>áno</t>
  </si>
  <si>
    <t>akceptované</t>
  </si>
  <si>
    <t xml:space="preserve">Vplyv na podporu v oblasti zmeny klímy a biodiverzity je neutrálny. </t>
  </si>
  <si>
    <t>MIRRI SR (SIPI) s presunom súhlasí.</t>
  </si>
  <si>
    <t>1.4.1</t>
  </si>
  <si>
    <t>023</t>
  </si>
  <si>
    <t>169</t>
  </si>
  <si>
    <t>MIRRI SR (SIPS) s presunom súhlasí.</t>
  </si>
  <si>
    <t>CP2</t>
  </si>
  <si>
    <t>2P2</t>
  </si>
  <si>
    <t>2.5.5</t>
  </si>
  <si>
    <t>2.5.3</t>
  </si>
  <si>
    <t>062</t>
  </si>
  <si>
    <t>065</t>
  </si>
  <si>
    <t xml:space="preserve">Vplyv na podporu v oblasti zmeny klímy je neutrálny a biodiverzity je pozivítny. </t>
  </si>
  <si>
    <t>2.5.7</t>
  </si>
  <si>
    <t>MŽP SR</t>
  </si>
  <si>
    <t>nie</t>
  </si>
  <si>
    <t>predbežne akceptované</t>
  </si>
  <si>
    <t>Akceptácia závisí od dohody poskytovateľov na presune alokácií. RO s návrhom predbežne súhlasí.</t>
  </si>
  <si>
    <t>2.6.1</t>
  </si>
  <si>
    <t>2.7.4</t>
  </si>
  <si>
    <t>067/069</t>
  </si>
  <si>
    <t>079</t>
  </si>
  <si>
    <t>2P3</t>
  </si>
  <si>
    <t>2.8.1</t>
  </si>
  <si>
    <t>MD SR</t>
  </si>
  <si>
    <t>2P1</t>
  </si>
  <si>
    <t>2.1.2</t>
  </si>
  <si>
    <t>SIEA</t>
  </si>
  <si>
    <t>081/082/084</t>
  </si>
  <si>
    <t>042</t>
  </si>
  <si>
    <t>Chýba informácia o intervencii v 2.8.1. Predpoklad, že sa presúva z kódov 081/082 - 100 % pre oblasť klímy. V prípade presunu aj z kódu 084, malo by to pozitívny vplyv na olasť na zmenu klímy.</t>
  </si>
  <si>
    <t>2.2.2</t>
  </si>
  <si>
    <t>048/050/052</t>
  </si>
  <si>
    <t>Chýba informácia o intervencii v 2.8.1. Predpoklad, že sa presúva z kódov 081/082 - 100 % pre oblasť klímy. V prípade presunu aj z kódu 084, malo by to pozitívny vplyv na oblasť na zmenu klímy.</t>
  </si>
  <si>
    <t>CP4</t>
  </si>
  <si>
    <t>4P5</t>
  </si>
  <si>
    <t>RSO4.5</t>
  </si>
  <si>
    <t xml:space="preserve">MPSVR SR </t>
  </si>
  <si>
    <t>4P2</t>
  </si>
  <si>
    <t>RSO4.2</t>
  </si>
  <si>
    <t>127</t>
  </si>
  <si>
    <t>122</t>
  </si>
  <si>
    <t>RP TTSK</t>
  </si>
  <si>
    <t>081</t>
  </si>
  <si>
    <t>Kód intervencie 081.</t>
  </si>
  <si>
    <t xml:space="preserve">Vplyv na podporu v oblasti zmeny klímy je pozitívny a biodiverzity je neutrálny. </t>
  </si>
  <si>
    <t>2.7.3</t>
  </si>
  <si>
    <t>4P1</t>
  </si>
  <si>
    <t>RSO4.1</t>
  </si>
  <si>
    <t>MPSVR SR</t>
  </si>
  <si>
    <t>143</t>
  </si>
  <si>
    <t>Realokácia z 4P1/RSO4.1 do 4P5/RSO4.5.
MSPVR SR súhlasí s postupom. MIRRI SR vypracuje návrh na transfer. Prerokovať návrh na KCP4 v októbri 2024.</t>
  </si>
  <si>
    <t>RSO4.3</t>
  </si>
  <si>
    <t>154</t>
  </si>
  <si>
    <t>Realokácia z 4P5/RSO4.3 do 4P5/RSO4.5.
MSPVR SR súhlasí s postupom. MIRRI SR vypracuje návrh na transfer. Prerokovať návrh na KCP4 v októbri 2024.</t>
  </si>
  <si>
    <t>CP5</t>
  </si>
  <si>
    <t>5P1</t>
  </si>
  <si>
    <t>5.2.1</t>
  </si>
  <si>
    <t>Ide o presun medzi cieľmi politiky. Akceptácia závisí od dohody poskytovateľov na presune alokácií. RO s návrhom predbežne súhlasí.</t>
  </si>
  <si>
    <t>5.2.2</t>
  </si>
  <si>
    <t>UMR PD</t>
  </si>
  <si>
    <t>5.1.5</t>
  </si>
  <si>
    <t>166</t>
  </si>
  <si>
    <t>Ide o presun medzi cieľmi politiky.</t>
  </si>
  <si>
    <t>5.1.1</t>
  </si>
  <si>
    <t>5.1.2</t>
  </si>
  <si>
    <t>5.1.3</t>
  </si>
  <si>
    <t>168</t>
  </si>
  <si>
    <t>2.6.2</t>
  </si>
  <si>
    <t>067</t>
  </si>
  <si>
    <t>045</t>
  </si>
  <si>
    <t>2.6.3</t>
  </si>
  <si>
    <t>067/069/072</t>
  </si>
  <si>
    <t>Chýba informácia o intervencii v 2.6.3. Suma presunu je prepočítaná podľa podielov intervencií na celej alokácii opatrenia.</t>
  </si>
  <si>
    <t xml:space="preserve">Ide o presun medzi cieľmi politiky. Akceptácia závisí od dohody poskytovateľov na presune alokácií. </t>
  </si>
  <si>
    <t>UMR HE</t>
  </si>
  <si>
    <t>2.4.1</t>
  </si>
  <si>
    <t>058/060</t>
  </si>
  <si>
    <t>MŽP s presunom súhlasí.</t>
  </si>
  <si>
    <t>CP3</t>
  </si>
  <si>
    <t>3P1</t>
  </si>
  <si>
    <t>3.2.4</t>
  </si>
  <si>
    <t>093</t>
  </si>
  <si>
    <t>Dohoda medzi MPSVR SR a MIRRI SR s riešením nadkontrahovania.</t>
  </si>
  <si>
    <t>cez nadkontrahovanie</t>
  </si>
  <si>
    <t>MIRRI SR zabezpečí nadkontrahovanie v 3P1/RSO3.2/3.2.4.</t>
  </si>
  <si>
    <t>5.1.4</t>
  </si>
  <si>
    <t>165</t>
  </si>
  <si>
    <t>UMR TN</t>
  </si>
  <si>
    <t>predbežne neakceptované</t>
  </si>
  <si>
    <t>Presunom dochádza k zníženiu podpory cieľa v oblasti zmeny klímy.</t>
  </si>
  <si>
    <t xml:space="preserve">Vplyv na podporu v oblasti zmeny klímy je síce negatívny, ale vplyv všetkých akceptovaných návrhov na oblasť na zmenu klímy je pozitívny. Vplyv na oblasť biodiverzity je neutrálny. RO môže súhlasiť s daným presunom. </t>
  </si>
  <si>
    <t>MIRRI SR zabezpečí nadkontrahovanie v 4P2/RSO4.2.</t>
  </si>
  <si>
    <t>UMR RK-LM</t>
  </si>
  <si>
    <t>Z opatrenia 2.5.7 presúvame sumu 119 729,00 €, ktorú sme pôvodne mali použiť na intervenciu 065. Uvedenú sumu presúvame do opatrenia 2.8.1, ktorú použijeme na intervenciu 081 Infraštruktúra čistej mestskej dopravy.</t>
  </si>
  <si>
    <t xml:space="preserve">Vplyv na podporu v oblasti zmeny klímy je pozitívny. Vplyv na podporu v oblastu biodiverzity je negatívny, ale vplyv všetkých akceptovaných a predbežne akceptovaných návrhov na oblasť biodiverzity je pozitívny. </t>
  </si>
  <si>
    <t>Z opatrenia 2.6.1 presúvame sumu 45 651,00 €, ktorú sme pôvodne mali použiť na intervenciu 067. Uvedenú sumu presúvame do opatrenia 2.8.1, ktorú použijeme na intervenciu 081 Infraštruktúra čistej mestskej dopravy.</t>
  </si>
  <si>
    <t>Z opatrenia 2.6.2 presúvame sumu 236 183,00 €, ktorú sme pôvodne mali použiť na intervenciu 067. Uvedenú sumu presúvame do opatrenia 2.8.1, ktorú použijeme na intervenciu 081 Infraštruktúra čistej mestskej dopravy.</t>
  </si>
  <si>
    <t>Z opatrenia 2.6.3 presúvame sumu 284 510,50 €, ktorú sme pôvodne mali použiť na intervenciu 067. Uvedenú sumu presúvame do opatrenia 2.8.1, ktorú použijeme na intervenciu 081 Infraštruktúra čistej mestskej dopravy.</t>
  </si>
  <si>
    <t>Z opatrenia 2.7.3 presúvame sumu 184 910,50 €, ktorú sme pôvodne mali použiť na intervenciu 079. Uvedenú sumu presúvame do opatrenia 2.8.1, ktorú použijeme na intervenciu 081 Infraštruktúra čistej mestskej dopravy.</t>
  </si>
  <si>
    <t xml:space="preserve">Vplyv na podporu v oblasti zmeny klímy je pozitívny. Vplyv na podporu v oblastu biodiverzity je negatívny, ale vplyv všetkých akceptovaných a predbežne akceptovancýh nývrhov na oblasť biodiverzity je pozitívny. </t>
  </si>
  <si>
    <t>Chýba informácia o intervencii v 2.8.1.</t>
  </si>
  <si>
    <t>Akceptácia závisí od dohody poskytovateľov na presune alokácií. RO s návrhom predbežne súhlasí. MPSVR SR s presunom súhlasí.</t>
  </si>
  <si>
    <t>Realokácia z 4P5/RSO4.3 do 2P3/RSO2.8/2.8.1 (MD SR).
Postup spojený z presunom gescie RSO4.3 z MIRRI SR na MPSVR SR a znížením alokácie RSO4.3 z 59 925 000 EUR na 53 997 524 EUR.</t>
  </si>
  <si>
    <t>2.8.2</t>
  </si>
  <si>
    <t>083</t>
  </si>
  <si>
    <t>MIRRI SR zabezpečí nadkontrahovanie v 2P3/RSO2.8/2.8.2.</t>
  </si>
  <si>
    <t>Z opatrenia 2.6.3 presúvame sumu 284 510,50 €, ktorú by sme pôvodne použili na intervenciu 067. Nakladanie s odpadom z domácností: opatrenia na prevenciu, minimalizáciu, triedenie, opätovné použitie,
Uvedenú sumu presúvame do opatrenia 2.7.4, ktorú použijeme na intervenciu 079. Ochrana prírody a biodiverzity, prírodné dedičstvo a zdroje, zelená a modrá infraštruktúra.</t>
  </si>
  <si>
    <t xml:space="preserve">Vplyv na podporu v oblasti zmeny klímy a biodiverzity je pozivítny. </t>
  </si>
  <si>
    <t>UMR PP - Svit - KK</t>
  </si>
  <si>
    <t xml:space="preserve">Vplyv na podporu v oblasti zmeny klímy je síce negatívny, ale vplyv všetkých akceptovaných návrhov, predbežne akceptovaných a predbežne neakceptovaných návrhov na oblasť na zmenu klímy je pozitívny. Vplyv na oblasť biodiverzity je pozitívny. RO môže súhlasiť s daným presunom. </t>
  </si>
  <si>
    <t xml:space="preserve">Vplyv na podporu v oblasti zmeny klímy je neutrálny a biodiverzity je pozitívny. </t>
  </si>
  <si>
    <t>Navrhovaný presun je z opatrenia 2.6.3 (z daného opatrenia nebudeme realizovať žiaden projekt, takže pre dané opatrenie nevieme určiť kódy intervencie) do opatrenia 2.7.4. kde sa presun zrealizuje do kódu intervencie 079.
Chýba informácia o intervencii v 2.6.3. Suma presunu je prepočítaná podľa podielov intervencií na celej alokácii opatrenia.</t>
  </si>
  <si>
    <t>Keďže nie je možné určiť oblasť intervencie v 2.6.3, suma presunu je prepočítaná podľa podielov intervencií na celej alokácii opatrenia a sume presunu. Presunom dochádza k zníženiu podpory cieľa v oblasti zmeny klímy.</t>
  </si>
  <si>
    <t xml:space="preserve">Vplyv na podporu v oblasti zmeny klímy je síce negatívny, ale vplyv všetkých akceptovaných návrhov, predbežne akceptovaných a predbežne neakceptovancýh návrhov na oblasť na zmenu klímy je pozitívny. Vplyv na oblasť biodiverzity je pozitívny. RO môže súhlasiť s daným presunom. </t>
  </si>
  <si>
    <t>042/045</t>
  </si>
  <si>
    <t>MIRRI SR zabezpečí nadkontrahovanie v 5P1/RSO5.1/5.1.5.</t>
  </si>
  <si>
    <t>UMR ZA</t>
  </si>
  <si>
    <t>RP NSK</t>
  </si>
  <si>
    <t>3.2.3</t>
  </si>
  <si>
    <t>5.2.4</t>
  </si>
  <si>
    <t>RP KSK</t>
  </si>
  <si>
    <t>5.2.3</t>
  </si>
  <si>
    <t>5.2.3- 168 - Fyzická regenerácia a bezpečnosť verejných priestorov (opatrenie  5.2.3)</t>
  </si>
  <si>
    <t>MZ SR</t>
  </si>
  <si>
    <t>128</t>
  </si>
  <si>
    <t>RSO 4.5 MZ 128 – Zdravotnícka infraštruktúra</t>
  </si>
  <si>
    <t>Realokácia z 4P5/RSO4.3 do 2P1/RSO2.1/2.1.2 (SIEA).
Postup spojený z presunom gescie RSO4.3 z MIRRI SR na MPSVR SR a znížením alokácie RSO4.3 z 59 925 000 EUR na 53 997 524 EUR.</t>
  </si>
  <si>
    <t>UMR BA</t>
  </si>
  <si>
    <t>viac rozvinuté</t>
  </si>
  <si>
    <t>067/072</t>
  </si>
  <si>
    <t>chýba informácia o intervencii v 2.6.3</t>
  </si>
  <si>
    <t>Keďže nie je možné určiť oblasť intervencie v 2.6.3, suma presunu je prepočítaná podľa podielov intervencií na celej alokácii opatrenia a sume presunu. Presunom dochádza k zníženiu podpory cieľa v oblasti zmeny klímy. Akceptácia závisí od dohody poskytovateľov na presune alokácií.</t>
  </si>
  <si>
    <t>RP ŽSK</t>
  </si>
  <si>
    <t>V tabuľke nie sú vyplnené bunky s návrhom presunov alokácií za opatrenia 1.2.2 a 5.2.3, a to z toho dôvodu, že pôvodne sme uvažovali s presunmi v oboch opatreniach (1.2.2 – 600 000,-, 5.2.3 celá alokácia 225 364,-) nakoľko v zásobníku prioritných projektov územia sme neevidovali projekty na celú výšku pridelenej alokácie (1.2.2), resp. sme neevidovali žiadne prioritné projekty územia (5.2.3). Po vyhlásení výzvy však samosprávy prejavili záujem aj o tieto opatrenia, preto musíme na najbližších zasadnutiach regionálnych rád partnerstva (pravdepodobne august/začiatok septembra) tento presun opätovne prerokovať.</t>
  </si>
  <si>
    <t>SIEA s presunom súhlasí.</t>
  </si>
  <si>
    <t>Presunom dochádza k zníženiu podpory cieľov v oblasti zmeny klímy a biodiverzity.</t>
  </si>
  <si>
    <t xml:space="preserve">Vplyv na podporu v oblasti zmeny klímy a biodiverzity je síce negatívny, ale vplyv všetkých akceptovaných návrhov, predbežne akceptovaných a predbežne neakceptovaných návrhov na oblasť na zmenu klímy a biodiverzity je pozitívny. Zároveň absolútna výška negatívneho vplyvu nie je vysoká. RO môže súhlasiť s daným presunom. </t>
  </si>
  <si>
    <t>2.5.4</t>
  </si>
  <si>
    <t>MŽP SR s presunom nesúhlasí.</t>
  </si>
  <si>
    <t>Presunom síce dochádza k zníženiu podpory cieľa v oblasti biodiverzity, ale celkový vplyv všetkých akceptovaných a predbežne akceptovaných návrhov na podporu cieľa v oblsti biodiverzity je pozitívny.</t>
  </si>
  <si>
    <t xml:space="preserve">Vplyv na podporu v oblasti biodiverzity je síce negatívny, ale vplyv všetkých akceptovaných návrhov, predbežne akceptovaných a predbežne neakceptovaných návrhov na oblasť biodiverzity je pozitívny. Vplyv na oblasť zmeny klímy je neutrálny. RO môže súhlasiť s daným presunom. </t>
  </si>
  <si>
    <t>Realokácia z 4P5/RSO4.3 do 2P2/RSO2.6/2.6.3 (MŽP SR).
Postup spojený z presunom gescie RSO4.3 z MIRRI SR na MPSVR SR a znížením alokácie RSO4.3 z 59 925 000 EUR na 53 997 524 EUR.</t>
  </si>
  <si>
    <t xml:space="preserve">MZ SR </t>
  </si>
  <si>
    <t>UMR BB</t>
  </si>
  <si>
    <t xml:space="preserve">Vplyv na podporu v oblasti zmeny klímy a biodiverzity je pozitívny. </t>
  </si>
  <si>
    <t>UMR KE</t>
  </si>
  <si>
    <t>RP BBSK</t>
  </si>
  <si>
    <t>Táto Verzia 1 je naša priorita a ak by tento scenár nebol možný tak prosíme posúdiť aj Verziu 2 (viď v emaile)</t>
  </si>
  <si>
    <t>MIRRI SR zabezpečí nadkontrahovanie v 3P1/RSO3.2/3.2.3.</t>
  </si>
  <si>
    <t>UMR PO</t>
  </si>
  <si>
    <t>Presunom dochádza k zníženiu podpory cieľov v oblasti zmeny klímy.</t>
  </si>
  <si>
    <t>Keďže nie je možné určiť oblasť intervencie v 2.8.1, suma presunu je prepočítaná podľa podielov intervencií na celej alokácii opatrenia a sume presunu. Akceptácia závisí od dohody poskytovateľov na presune alokácií. RO s návrhom predbežne súhlasí.</t>
  </si>
  <si>
    <t>Keďže nie je možné určiť oblasť intervencie v 2.6.3 a 2.8.1, suma presunu je prepočítaná podľa podielov intervencií na celej alokácii opatrenia a sume presunu. Presunom dochádza k zníženiu podpory cieľa v oblasti zmeny klímy.</t>
  </si>
  <si>
    <t xml:space="preserve">Vplyv na podporu v oblasti biodiverzity je síce negatívny, ale vplyv všetkých akceptovaných návrhov, predbežne akceptovaných a predbežne neakceptovaných návrhov na oblasť biodiverzity je pozitívny. Vplyv na oblasť zmeny klímy je pozitívny. RO môže súhlasiť s daným presunom. </t>
  </si>
  <si>
    <t>UMR TT</t>
  </si>
  <si>
    <t>Kód intervencie 067.</t>
  </si>
  <si>
    <t>RP BSK</t>
  </si>
  <si>
    <t>127/128</t>
  </si>
  <si>
    <t>Realokácia z 4P5/RSO4.3 do 4P5/RSO4.5 (MZ SR).
Postup spojený z presunom gescie RSO4.3 z MIRRI SR na MPSVR SR a znížením alokácie RSO4.3 z 59 925 000 EUR na 53 997 524 EUR.</t>
  </si>
  <si>
    <t>Celkový limit na presun z priority 5P1 (VRR) je 221 730 EUR. Presun bude možný vo fáze formálnej zmeny programu.</t>
  </si>
  <si>
    <t>UMR NR</t>
  </si>
  <si>
    <t>082</t>
  </si>
  <si>
    <t>060</t>
  </si>
  <si>
    <t>069</t>
  </si>
  <si>
    <t>RP PSK</t>
  </si>
  <si>
    <t>122, 127</t>
  </si>
  <si>
    <t>UMR ZV</t>
  </si>
  <si>
    <t xml:space="preserve">Vplyv na podporu v oblasti zmeny klímy je neutrálny. Vplyv na podporu v oblastu biodiverzity je negatívny, ale vplyv všetkých akceptovaných a predbežne akceptovaných návrhov na oblasť biodiverzity je pozitívny. </t>
  </si>
  <si>
    <t>MIRRI SR zabezpečí nadkontrahovanie v 5P1/RSO5.1/5.1.4.</t>
  </si>
  <si>
    <t>UMR MI</t>
  </si>
  <si>
    <t xml:space="preserve">Vplyv na podporu v oblasti zmeny klímy je pozivívny. Vplyv na oblasť biodiverzity je negatívny, ale celkový vplyv akceptovaných, predbežne akceptovaných a neakceptovaných návrhov na oblasť biodiverzity je pozitívny. </t>
  </si>
  <si>
    <t>UMR MT</t>
  </si>
  <si>
    <t>Z 060 – Opatrenia v oblasti adaptácie na zmenu klímy a predchádzanie rizikám súvisiacim s klímou a ich riadenie: iné, napríklad búrky a suchá (vrátane zvyšovania informovanosti, civilnej ochrany a systémov zvládania katastrof, infraštruktúr a ekosystémových prístupov)
do 079 - Ochrana prírody a biodiverzity, prírodné dedičstvo a zdroje, zelená a modrá infraštruktúra.</t>
  </si>
  <si>
    <t>Z 067 - Nakladanie s odpadom z domácností: opatrenia na prevenciu, minimalizáciu, triedenie, opätovné použitie, recykláciu.
do 045 - Obnova zameraná na energetickú efektívnosť alebo opatrenia zamerané na energetickú efektívnosť verejnej infraštruktúry, demonštračné projekty a podporné opatrenia v súlade s kritériami energetickej efektívnosti</t>
  </si>
  <si>
    <t>Z 067 - Nakladanie s odpadom z domácností: opatrenia na prevenciu, minimalizáciu, triedenie, opätovné použitie, recykláciu, 069 - Nakladanie s komerčným, priemyselným odpadom: opatrenia na prevenciu, minimalizáciu, triedenie, opätovné využitie, recykláciu, 072 - Používanie recyklovaných materiálov ako rusovín spĺňajúcich kritéria efektívnosti
do 045 - Obnova zameraná na energetickú efektívnosť alebo opatrenia zamerané na energetickú efektívnosť verejnej infraštruktúry, demonštračné projekty a podporné opatrenia v súlade s kritériami energetickej efektívnosti</t>
  </si>
  <si>
    <t>neakceptované</t>
  </si>
  <si>
    <t>Presun medzi cieľmi politiky. Presunom dochádza k zníženiu podpory cieľov v oblsti zmeny klímy a životného prostredia.</t>
  </si>
  <si>
    <t>UMR NZ - KN</t>
  </si>
  <si>
    <t>RP TNSK</t>
  </si>
  <si>
    <t>2.5.2</t>
  </si>
  <si>
    <t>UMR LC</t>
  </si>
  <si>
    <t>Chýba informácia o intervencii v 2.6.3.</t>
  </si>
  <si>
    <t>Návrhy územných partnerov na presuny alokácií v rámci mechanizmu IÚI_MIRRI SR</t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</si>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</sst>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  <font>
      <b/>
      <sz val="11"/>
      <name val="Aptos Narrow"/>
      <family val="2"/>
    </font>
    <font>
      <sz val="11"/>
      <color rgb="FFFF0000"/>
      <name val="Aptos Narrow"/>
      <family val="2"/>
    </font>
    <font>
      <sz val="11"/>
      <color theme="0"/>
      <name val="Aptos Narrow"/>
      <family val="2"/>
    </font>
    <font>
      <b/>
      <sz val="14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3" fontId="2" fillId="0" borderId="15" xfId="1" applyFont="1" applyBorder="1" applyAlignment="1">
      <alignment horizontal="right" vertical="center"/>
    </xf>
    <xf numFmtId="43" fontId="2" fillId="0" borderId="16" xfId="1" applyFont="1" applyBorder="1" applyAlignment="1">
      <alignment horizontal="right" vertical="center"/>
    </xf>
    <xf numFmtId="43" fontId="2" fillId="0" borderId="15" xfId="1" applyFont="1" applyBorder="1" applyAlignment="1">
      <alignment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164" fontId="2" fillId="0" borderId="15" xfId="0" applyNumberFormat="1" applyFont="1" applyBorder="1" applyAlignment="1">
      <alignment vertical="center"/>
    </xf>
    <xf numFmtId="164" fontId="2" fillId="0" borderId="16" xfId="0" applyNumberFormat="1" applyFont="1" applyBorder="1" applyAlignment="1">
      <alignment vertical="center"/>
    </xf>
    <xf numFmtId="164" fontId="2" fillId="0" borderId="19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3" fontId="2" fillId="0" borderId="18" xfId="1" applyFont="1" applyBorder="1" applyAlignment="1">
      <alignment horizontal="right" vertical="center"/>
    </xf>
    <xf numFmtId="43" fontId="3" fillId="2" borderId="18" xfId="1" applyFont="1" applyFill="1" applyBorder="1" applyAlignment="1">
      <alignment horizontal="right" vertical="center"/>
    </xf>
    <xf numFmtId="43" fontId="2" fillId="0" borderId="18" xfId="1" applyFont="1" applyBorder="1" applyAlignment="1">
      <alignment vertical="center"/>
    </xf>
    <xf numFmtId="43" fontId="2" fillId="0" borderId="27" xfId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18" xfId="0" applyNumberFormat="1" applyFont="1" applyBorder="1" applyAlignment="1">
      <alignment vertical="center"/>
    </xf>
    <xf numFmtId="164" fontId="2" fillId="0" borderId="27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2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164" fontId="2" fillId="0" borderId="30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3" fontId="2" fillId="0" borderId="27" xfId="1" applyFont="1" applyBorder="1" applyAlignment="1">
      <alignment horizontal="right" vertical="center"/>
    </xf>
    <xf numFmtId="43" fontId="3" fillId="4" borderId="18" xfId="1" applyFont="1" applyFill="1" applyBorder="1" applyAlignment="1">
      <alignment horizontal="right" vertical="center"/>
    </xf>
    <xf numFmtId="43" fontId="2" fillId="0" borderId="18" xfId="1" applyFont="1" applyFill="1" applyBorder="1" applyAlignment="1">
      <alignment horizontal="right" vertical="center"/>
    </xf>
    <xf numFmtId="43" fontId="2" fillId="0" borderId="27" xfId="1" applyFont="1" applyFill="1" applyBorder="1" applyAlignment="1">
      <alignment vertical="center"/>
    </xf>
    <xf numFmtId="49" fontId="6" fillId="0" borderId="17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3" fontId="4" fillId="0" borderId="18" xfId="1" applyFont="1" applyBorder="1" applyAlignment="1">
      <alignment horizontal="right" vertical="center"/>
    </xf>
    <xf numFmtId="43" fontId="5" fillId="2" borderId="18" xfId="1" applyFont="1" applyFill="1" applyBorder="1" applyAlignment="1">
      <alignment horizontal="right" vertical="center"/>
    </xf>
    <xf numFmtId="43" fontId="4" fillId="0" borderId="18" xfId="1" applyFont="1" applyBorder="1" applyAlignment="1">
      <alignment vertical="center"/>
    </xf>
    <xf numFmtId="43" fontId="4" fillId="0" borderId="27" xfId="1" applyFont="1" applyBorder="1" applyAlignment="1">
      <alignment vertical="center"/>
    </xf>
    <xf numFmtId="164" fontId="2" fillId="0" borderId="18" xfId="0" applyNumberFormat="1" applyFont="1" applyBorder="1" applyAlignment="1">
      <alignment horizontal="right" vertical="center"/>
    </xf>
    <xf numFmtId="0" fontId="7" fillId="0" borderId="27" xfId="0" applyFont="1" applyBorder="1" applyAlignment="1">
      <alignment horizontal="center" vertical="center" wrapText="1"/>
    </xf>
    <xf numFmtId="43" fontId="3" fillId="5" borderId="18" xfId="1" applyFont="1" applyFill="1" applyBorder="1" applyAlignment="1">
      <alignment horizontal="right" vertical="center"/>
    </xf>
    <xf numFmtId="43" fontId="4" fillId="0" borderId="27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3" fontId="5" fillId="4" borderId="18" xfId="1" applyFont="1" applyFill="1" applyBorder="1" applyAlignment="1">
      <alignment horizontal="right" vertical="center"/>
    </xf>
    <xf numFmtId="0" fontId="4" fillId="0" borderId="23" xfId="0" applyFont="1" applyBorder="1" applyAlignment="1">
      <alignment vertical="center" wrapText="1"/>
    </xf>
    <xf numFmtId="43" fontId="2" fillId="0" borderId="18" xfId="1" applyFont="1" applyFill="1" applyBorder="1" applyAlignment="1">
      <alignment vertical="center"/>
    </xf>
    <xf numFmtId="0" fontId="4" fillId="0" borderId="29" xfId="0" applyFont="1" applyBorder="1" applyAlignment="1">
      <alignment vertical="center" wrapText="1"/>
    </xf>
    <xf numFmtId="49" fontId="6" fillId="0" borderId="18" xfId="0" applyNumberFormat="1" applyFont="1" applyBorder="1" applyAlignment="1">
      <alignment horizontal="center" vertical="center"/>
    </xf>
    <xf numFmtId="43" fontId="2" fillId="0" borderId="33" xfId="1" applyFont="1" applyBorder="1" applyAlignment="1">
      <alignment horizontal="right" vertical="center"/>
    </xf>
    <xf numFmtId="43" fontId="2" fillId="0" borderId="34" xfId="1" applyFont="1" applyBorder="1" applyAlignment="1">
      <alignment horizontal="right" vertical="center"/>
    </xf>
    <xf numFmtId="43" fontId="2" fillId="0" borderId="33" xfId="1" applyFont="1" applyBorder="1" applyAlignment="1">
      <alignment vertical="center"/>
    </xf>
    <xf numFmtId="43" fontId="2" fillId="0" borderId="35" xfId="1" applyFont="1" applyBorder="1" applyAlignment="1">
      <alignment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164" fontId="2" fillId="0" borderId="32" xfId="0" applyNumberFormat="1" applyFont="1" applyBorder="1" applyAlignment="1">
      <alignment vertical="center"/>
    </xf>
    <xf numFmtId="164" fontId="2" fillId="0" borderId="33" xfId="0" applyNumberFormat="1" applyFont="1" applyBorder="1" applyAlignment="1">
      <alignment vertical="center"/>
    </xf>
    <xf numFmtId="164" fontId="2" fillId="0" borderId="34" xfId="0" applyNumberFormat="1" applyFont="1" applyBorder="1" applyAlignment="1">
      <alignment vertical="center"/>
    </xf>
    <xf numFmtId="164" fontId="2" fillId="0" borderId="37" xfId="0" applyNumberFormat="1" applyFont="1" applyBorder="1" applyAlignment="1">
      <alignment vertical="center"/>
    </xf>
    <xf numFmtId="164" fontId="2" fillId="0" borderId="32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2" fillId="0" borderId="38" xfId="0" applyFont="1" applyBorder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3" fontId="4" fillId="0" borderId="16" xfId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43" fontId="11" fillId="2" borderId="15" xfId="1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43" fontId="11" fillId="2" borderId="18" xfId="1" applyFont="1" applyFill="1" applyBorder="1" applyAlignment="1">
      <alignment horizontal="right" vertical="center"/>
    </xf>
    <xf numFmtId="49" fontId="9" fillId="0" borderId="18" xfId="0" applyNumberFormat="1" applyFont="1" applyBorder="1" applyAlignment="1">
      <alignment horizontal="center" vertical="center"/>
    </xf>
    <xf numFmtId="43" fontId="10" fillId="2" borderId="18" xfId="1" applyFont="1" applyFill="1" applyBorder="1" applyAlignment="1">
      <alignment horizontal="right" vertical="center"/>
    </xf>
    <xf numFmtId="0" fontId="12" fillId="0" borderId="2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3" fontId="11" fillId="2" borderId="33" xfId="1" applyFont="1" applyFill="1" applyBorder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3" fillId="0" borderId="0" xfId="0" applyFont="1" applyAlignment="1">
      <alignment horizontal="right" vertical="center"/>
    </xf>
  </cellXfs>
  <cellStyles count="2">
    <cellStyle name="Čiarka" xfId="1" builtinId="3"/>
    <cellStyle name="Normálna" xfId="0" builtinId="0"/>
  </cellStyles>
  <dxfs count="6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</font>
      <fill>
        <patternFill>
          <fgColor auto="1"/>
          <bgColor theme="9" tint="0.79998168889431442"/>
        </patternFill>
      </fill>
    </dxf>
    <dxf>
      <font>
        <b/>
        <i val="0"/>
      </font>
      <fill>
        <patternFill>
          <bgColor rgb="FFFC607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vozarova/Documents/alok&#225;cie/202407_presuny%20alok&#225;ci&#237;_fin&#225;lne%20n&#225;vrhy/240819_navhy_transferov_ITI_predbezne_vyjadrenie_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sops\PSK\Odbor_programovania_PS\Oddelenie_analyz_a_planovania\oAP_PSK_Alokacie_dimenzie\240523_PSK_Dimenz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ny_uzemie_19_8_2024"/>
      <sheetName val="výsledky_akceptácia"/>
      <sheetName val="vysledky_vplyv_ciele"/>
      <sheetName val="vysledky_vplyv_ciele_sum"/>
      <sheetName val="ERDF thematic concentration "/>
      <sheetName val="Limity_priorita"/>
      <sheetName val="Koeficienty_ITI"/>
      <sheetName val="Intervencie_Koef_ITI_zoznam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1.1.1</v>
          </cell>
          <cell r="B2">
            <v>3</v>
          </cell>
          <cell r="C2" t="str">
            <v>áno</v>
          </cell>
          <cell r="D2" t="str">
            <v>áno</v>
          </cell>
          <cell r="E2" t="str">
            <v>áno</v>
          </cell>
          <cell r="F2">
            <v>0</v>
          </cell>
          <cell r="G2">
            <v>0</v>
          </cell>
          <cell r="H2">
            <v>0</v>
          </cell>
        </row>
        <row r="3">
          <cell r="A3" t="str">
            <v>1.2.2</v>
          </cell>
          <cell r="B3">
            <v>1</v>
          </cell>
          <cell r="C3" t="str">
            <v>áno</v>
          </cell>
          <cell r="D3" t="str">
            <v>áno</v>
          </cell>
          <cell r="E3" t="str">
            <v>áno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1.4.1</v>
          </cell>
          <cell r="B4">
            <v>1</v>
          </cell>
          <cell r="C4" t="str">
            <v>áno</v>
          </cell>
          <cell r="D4" t="str">
            <v>áno</v>
          </cell>
          <cell r="E4" t="str">
            <v>áno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2.1.2</v>
          </cell>
          <cell r="B5">
            <v>1</v>
          </cell>
          <cell r="C5" t="str">
            <v>áno</v>
          </cell>
          <cell r="D5" t="str">
            <v>áno</v>
          </cell>
          <cell r="E5" t="str">
            <v>áno</v>
          </cell>
          <cell r="F5">
            <v>1</v>
          </cell>
          <cell r="G5">
            <v>0.4</v>
          </cell>
          <cell r="H5">
            <v>0</v>
          </cell>
        </row>
        <row r="6">
          <cell r="A6" t="str">
            <v>2.2.2</v>
          </cell>
          <cell r="B6">
            <v>3</v>
          </cell>
          <cell r="C6" t="str">
            <v>áno</v>
          </cell>
          <cell r="D6" t="str">
            <v>áno</v>
          </cell>
          <cell r="E6" t="str">
            <v>áno</v>
          </cell>
          <cell r="F6">
            <v>1</v>
          </cell>
          <cell r="G6">
            <v>0.4</v>
          </cell>
          <cell r="H6">
            <v>0</v>
          </cell>
        </row>
        <row r="7">
          <cell r="A7" t="str">
            <v>2.4.1</v>
          </cell>
          <cell r="B7">
            <v>2</v>
          </cell>
          <cell r="C7" t="str">
            <v>áno</v>
          </cell>
          <cell r="D7" t="str">
            <v>áno</v>
          </cell>
          <cell r="E7" t="str">
            <v>áno</v>
          </cell>
          <cell r="F7">
            <v>1</v>
          </cell>
          <cell r="G7">
            <v>1</v>
          </cell>
          <cell r="H7">
            <v>0.4</v>
          </cell>
        </row>
        <row r="8">
          <cell r="A8" t="str">
            <v>2.5.2</v>
          </cell>
          <cell r="B8">
            <v>1</v>
          </cell>
          <cell r="C8" t="str">
            <v>áno</v>
          </cell>
          <cell r="D8" t="str">
            <v>áno</v>
          </cell>
          <cell r="E8" t="str">
            <v>áno</v>
          </cell>
          <cell r="F8">
            <v>0</v>
          </cell>
          <cell r="G8">
            <v>1</v>
          </cell>
          <cell r="H8">
            <v>0.4</v>
          </cell>
        </row>
        <row r="9">
          <cell r="A9" t="str">
            <v>2.5.3</v>
          </cell>
          <cell r="B9">
            <v>1</v>
          </cell>
          <cell r="C9" t="str">
            <v>áno</v>
          </cell>
          <cell r="D9" t="str">
            <v>áno</v>
          </cell>
          <cell r="E9" t="str">
            <v>áno</v>
          </cell>
          <cell r="F9">
            <v>0</v>
          </cell>
          <cell r="G9">
            <v>1</v>
          </cell>
          <cell r="H9">
            <v>0.4</v>
          </cell>
        </row>
        <row r="10">
          <cell r="A10" t="str">
            <v>2.5.4</v>
          </cell>
          <cell r="B10">
            <v>1</v>
          </cell>
          <cell r="C10" t="str">
            <v>áno</v>
          </cell>
          <cell r="D10" t="str">
            <v>áno</v>
          </cell>
          <cell r="E10" t="str">
            <v>áno</v>
          </cell>
          <cell r="F10">
            <v>0</v>
          </cell>
          <cell r="G10">
            <v>1</v>
          </cell>
          <cell r="H10">
            <v>0</v>
          </cell>
        </row>
        <row r="11">
          <cell r="A11" t="str">
            <v>2.5.5</v>
          </cell>
          <cell r="B11">
            <v>1</v>
          </cell>
          <cell r="C11" t="str">
            <v>áno</v>
          </cell>
          <cell r="D11" t="str">
            <v>áno</v>
          </cell>
          <cell r="E11" t="str">
            <v>áno</v>
          </cell>
          <cell r="F11">
            <v>0</v>
          </cell>
          <cell r="G11">
            <v>1</v>
          </cell>
          <cell r="H11">
            <v>0</v>
          </cell>
        </row>
        <row r="12">
          <cell r="A12" t="str">
            <v>2.5.7</v>
          </cell>
          <cell r="B12">
            <v>1</v>
          </cell>
          <cell r="C12" t="str">
            <v>áno</v>
          </cell>
          <cell r="D12" t="str">
            <v>áno</v>
          </cell>
          <cell r="E12" t="str">
            <v>áno</v>
          </cell>
          <cell r="F12">
            <v>0</v>
          </cell>
          <cell r="G12">
            <v>1</v>
          </cell>
          <cell r="H12">
            <v>0.4</v>
          </cell>
        </row>
        <row r="13">
          <cell r="A13" t="str">
            <v>2.5.8</v>
          </cell>
          <cell r="B13">
            <v>1</v>
          </cell>
          <cell r="C13" t="str">
            <v>áno</v>
          </cell>
          <cell r="D13" t="str">
            <v>áno</v>
          </cell>
          <cell r="E13" t="str">
            <v>áno</v>
          </cell>
          <cell r="F13">
            <v>0.4</v>
          </cell>
          <cell r="G13">
            <v>1</v>
          </cell>
          <cell r="H13">
            <v>0</v>
          </cell>
        </row>
        <row r="14">
          <cell r="A14" t="str">
            <v>2.6.1</v>
          </cell>
          <cell r="B14">
            <v>2</v>
          </cell>
          <cell r="C14" t="str">
            <v>áno</v>
          </cell>
          <cell r="D14" t="str">
            <v>áno</v>
          </cell>
          <cell r="E14" t="str">
            <v>áno</v>
          </cell>
          <cell r="F14">
            <v>0.4</v>
          </cell>
          <cell r="G14">
            <v>1</v>
          </cell>
          <cell r="H14">
            <v>0</v>
          </cell>
        </row>
        <row r="15">
          <cell r="A15" t="str">
            <v>2.6.2</v>
          </cell>
          <cell r="B15">
            <v>1</v>
          </cell>
          <cell r="C15" t="str">
            <v>áno</v>
          </cell>
          <cell r="D15" t="str">
            <v>áno</v>
          </cell>
          <cell r="E15" t="str">
            <v>áno</v>
          </cell>
          <cell r="F15">
            <v>0.4</v>
          </cell>
          <cell r="G15">
            <v>1</v>
          </cell>
          <cell r="H15">
            <v>0</v>
          </cell>
        </row>
        <row r="16">
          <cell r="A16" t="str">
            <v>2.6.3</v>
          </cell>
          <cell r="B16">
            <v>3</v>
          </cell>
          <cell r="C16" t="str">
            <v>nie</v>
          </cell>
          <cell r="D16" t="str">
            <v>áno</v>
          </cell>
          <cell r="E16" t="str">
            <v>áno</v>
          </cell>
          <cell r="F16"/>
          <cell r="G16">
            <v>1</v>
          </cell>
          <cell r="H16">
            <v>0</v>
          </cell>
        </row>
        <row r="17">
          <cell r="A17" t="str">
            <v>2.7.3</v>
          </cell>
          <cell r="B17">
            <v>1</v>
          </cell>
          <cell r="C17" t="str">
            <v>áno</v>
          </cell>
          <cell r="D17" t="str">
            <v>áno</v>
          </cell>
          <cell r="E17" t="str">
            <v>áno</v>
          </cell>
          <cell r="F17">
            <v>0.4</v>
          </cell>
          <cell r="G17">
            <v>1</v>
          </cell>
          <cell r="H17">
            <v>1</v>
          </cell>
        </row>
        <row r="18">
          <cell r="A18" t="str">
            <v>2.7.4</v>
          </cell>
          <cell r="B18">
            <v>1</v>
          </cell>
          <cell r="C18" t="str">
            <v>áno</v>
          </cell>
          <cell r="D18" t="str">
            <v>áno</v>
          </cell>
          <cell r="E18" t="str">
            <v>áno</v>
          </cell>
          <cell r="F18">
            <v>0.4</v>
          </cell>
          <cell r="G18">
            <v>1</v>
          </cell>
          <cell r="H18">
            <v>1</v>
          </cell>
        </row>
        <row r="19">
          <cell r="A19" t="str">
            <v>2.8.1</v>
          </cell>
          <cell r="B19">
            <v>3</v>
          </cell>
          <cell r="C19" t="str">
            <v>nie</v>
          </cell>
          <cell r="D19" t="str">
            <v>nie</v>
          </cell>
          <cell r="E19" t="str">
            <v>áno</v>
          </cell>
          <cell r="F19"/>
          <cell r="G19"/>
          <cell r="H19">
            <v>0</v>
          </cell>
        </row>
        <row r="20">
          <cell r="A20" t="str">
            <v>2.8.2</v>
          </cell>
          <cell r="B20">
            <v>1</v>
          </cell>
          <cell r="C20" t="str">
            <v>áno</v>
          </cell>
          <cell r="D20" t="str">
            <v>áno</v>
          </cell>
          <cell r="E20" t="str">
            <v>áno</v>
          </cell>
          <cell r="F20">
            <v>1</v>
          </cell>
          <cell r="G20">
            <v>1</v>
          </cell>
          <cell r="H20">
            <v>0</v>
          </cell>
        </row>
        <row r="21">
          <cell r="A21" t="str">
            <v>2.8.3</v>
          </cell>
          <cell r="B21">
            <v>3</v>
          </cell>
          <cell r="C21" t="str">
            <v>nie</v>
          </cell>
          <cell r="D21" t="str">
            <v>nie</v>
          </cell>
          <cell r="E21" t="str">
            <v>áno</v>
          </cell>
          <cell r="F21"/>
          <cell r="G21"/>
          <cell r="H21">
            <v>0</v>
          </cell>
        </row>
        <row r="22">
          <cell r="A22" t="str">
            <v>3.2.3</v>
          </cell>
          <cell r="B22">
            <v>1</v>
          </cell>
          <cell r="C22" t="str">
            <v>áno</v>
          </cell>
          <cell r="D22" t="str">
            <v>áno</v>
          </cell>
          <cell r="E22" t="str">
            <v>áno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3.2.4</v>
          </cell>
          <cell r="B23">
            <v>1</v>
          </cell>
          <cell r="C23" t="str">
            <v>áno</v>
          </cell>
          <cell r="D23" t="str">
            <v>áno</v>
          </cell>
          <cell r="E23" t="str">
            <v>áno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5.1.1</v>
          </cell>
          <cell r="B24"/>
          <cell r="C24" t="str">
            <v>áno</v>
          </cell>
          <cell r="D24" t="str">
            <v>áno</v>
          </cell>
          <cell r="E24" t="str">
            <v>áno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5.1.2</v>
          </cell>
          <cell r="B25"/>
          <cell r="C25" t="str">
            <v>áno</v>
          </cell>
          <cell r="D25" t="str">
            <v>áno</v>
          </cell>
          <cell r="E25" t="str">
            <v>áno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5.1.3</v>
          </cell>
          <cell r="B26"/>
          <cell r="C26" t="str">
            <v>áno</v>
          </cell>
          <cell r="D26" t="str">
            <v>áno</v>
          </cell>
          <cell r="E26" t="str">
            <v>áno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5.1.4</v>
          </cell>
          <cell r="B27"/>
          <cell r="C27" t="str">
            <v>áno</v>
          </cell>
          <cell r="D27" t="str">
            <v>áno</v>
          </cell>
          <cell r="E27" t="str">
            <v>áno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5.1.5.A</v>
          </cell>
          <cell r="B28"/>
          <cell r="C28" t="str">
            <v>áno</v>
          </cell>
          <cell r="D28" t="str">
            <v>áno</v>
          </cell>
          <cell r="E28" t="str">
            <v>áno</v>
          </cell>
          <cell r="F28">
            <v>0</v>
          </cell>
          <cell r="G28">
            <v>0</v>
          </cell>
          <cell r="H28">
            <v>0</v>
          </cell>
        </row>
        <row r="29">
          <cell r="A29" t="str">
            <v>5.1.5.B</v>
          </cell>
          <cell r="B29"/>
          <cell r="C29" t="str">
            <v>áno</v>
          </cell>
          <cell r="D29" t="str">
            <v>áno</v>
          </cell>
          <cell r="E29" t="str">
            <v>áno</v>
          </cell>
          <cell r="F29">
            <v>0</v>
          </cell>
          <cell r="G29">
            <v>0</v>
          </cell>
          <cell r="H29">
            <v>0</v>
          </cell>
        </row>
        <row r="30">
          <cell r="A30" t="str">
            <v>5.1.6</v>
          </cell>
          <cell r="B30"/>
          <cell r="C30" t="str">
            <v>áno</v>
          </cell>
          <cell r="D30" t="str">
            <v>áno</v>
          </cell>
          <cell r="E30" t="str">
            <v>áno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5.2.1</v>
          </cell>
          <cell r="B31"/>
          <cell r="C31" t="str">
            <v>áno</v>
          </cell>
          <cell r="D31" t="str">
            <v>áno</v>
          </cell>
          <cell r="E31" t="str">
            <v>áno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5.2.2</v>
          </cell>
          <cell r="B32"/>
          <cell r="C32" t="str">
            <v>áno</v>
          </cell>
          <cell r="D32" t="str">
            <v>áno</v>
          </cell>
          <cell r="E32" t="str">
            <v>áno</v>
          </cell>
          <cell r="F32">
            <v>0</v>
          </cell>
          <cell r="G32">
            <v>0</v>
          </cell>
          <cell r="H32">
            <v>0</v>
          </cell>
        </row>
        <row r="33">
          <cell r="A33" t="str">
            <v>5.2.3</v>
          </cell>
          <cell r="B33"/>
          <cell r="C33" t="str">
            <v>áno</v>
          </cell>
          <cell r="D33" t="str">
            <v>áno</v>
          </cell>
          <cell r="E33" t="str">
            <v>áno</v>
          </cell>
          <cell r="F33">
            <v>0</v>
          </cell>
          <cell r="G33">
            <v>0</v>
          </cell>
          <cell r="H33">
            <v>0</v>
          </cell>
        </row>
        <row r="34">
          <cell r="A34" t="str">
            <v>5.2.4</v>
          </cell>
          <cell r="B34"/>
          <cell r="C34" t="str">
            <v>áno</v>
          </cell>
          <cell r="D34" t="str">
            <v>áno</v>
          </cell>
          <cell r="E34" t="str">
            <v>áno</v>
          </cell>
          <cell r="F34">
            <v>0</v>
          </cell>
          <cell r="G34">
            <v>0</v>
          </cell>
          <cell r="H34">
            <v>0</v>
          </cell>
        </row>
        <row r="35">
          <cell r="A35" t="str">
            <v>5.2.5.A</v>
          </cell>
          <cell r="B35"/>
          <cell r="C35" t="str">
            <v>áno</v>
          </cell>
          <cell r="D35" t="str">
            <v>áno</v>
          </cell>
          <cell r="E35" t="str">
            <v>áno</v>
          </cell>
          <cell r="F35">
            <v>0</v>
          </cell>
          <cell r="G35">
            <v>0</v>
          </cell>
          <cell r="H35">
            <v>0</v>
          </cell>
        </row>
        <row r="36">
          <cell r="A36" t="str">
            <v>5.2.5.B</v>
          </cell>
          <cell r="B36"/>
          <cell r="C36" t="str">
            <v>áno</v>
          </cell>
          <cell r="D36" t="str">
            <v>áno</v>
          </cell>
          <cell r="E36" t="str">
            <v>áno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RSO4.1</v>
          </cell>
          <cell r="B37"/>
          <cell r="C37" t="str">
            <v>áno</v>
          </cell>
          <cell r="D37" t="str">
            <v>áno</v>
          </cell>
          <cell r="E37" t="str">
            <v>áno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>RSO4.2</v>
          </cell>
          <cell r="B38"/>
          <cell r="C38" t="str">
            <v>áno</v>
          </cell>
          <cell r="D38" t="str">
            <v>áno</v>
          </cell>
          <cell r="E38" t="str">
            <v>áno</v>
          </cell>
          <cell r="F38">
            <v>0</v>
          </cell>
          <cell r="G38">
            <v>0</v>
          </cell>
          <cell r="H38">
            <v>0</v>
          </cell>
        </row>
        <row r="39">
          <cell r="A39" t="str">
            <v>RSO4.3</v>
          </cell>
          <cell r="B39"/>
          <cell r="C39" t="str">
            <v>áno</v>
          </cell>
          <cell r="D39" t="str">
            <v>áno</v>
          </cell>
          <cell r="E39" t="str">
            <v>áno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RSO4.5</v>
          </cell>
          <cell r="B40"/>
          <cell r="C40" t="str">
            <v>áno</v>
          </cell>
          <cell r="D40" t="str">
            <v>áno</v>
          </cell>
          <cell r="E40" t="str">
            <v>áno</v>
          </cell>
          <cell r="F40">
            <v>0</v>
          </cell>
          <cell r="G40">
            <v>0</v>
          </cell>
          <cell r="H40">
            <v>0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nzia_1_PSK"/>
      <sheetName val="PSK_schvaleny_Dimenzia_1"/>
      <sheetName val="PSK_schvaleny_prehlad"/>
      <sheetName val="PSK_schvaleny_Dimenzia_1_MZPakt"/>
      <sheetName val="PSK_schvaleny_prehlad_MZPakt"/>
      <sheetName val="PSK_schvaleny_prehlad_rozdiel"/>
    </sheetNames>
    <sheetDataSet>
      <sheetData sheetId="0"/>
      <sheetData sheetId="1">
        <row r="185">
          <cell r="AE185">
            <v>4277604</v>
          </cell>
        </row>
        <row r="194">
          <cell r="AE194">
            <v>4277605</v>
          </cell>
        </row>
        <row r="204">
          <cell r="AE204">
            <v>3753902</v>
          </cell>
        </row>
        <row r="232">
          <cell r="AC232">
            <v>73953598</v>
          </cell>
        </row>
        <row r="234">
          <cell r="AC234">
            <v>94398518</v>
          </cell>
        </row>
        <row r="239">
          <cell r="AC239">
            <v>21647887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H342"/>
  <sheetViews>
    <sheetView tabSelected="1" zoomScale="70" zoomScaleNormal="70" workbookViewId="0">
      <pane ySplit="5" topLeftCell="A37" activePane="bottomLeft" state="frozen"/>
      <selection pane="bottomLeft" activeCell="E23" sqref="E23:E244"/>
    </sheetView>
  </sheetViews>
  <sheetFormatPr defaultRowHeight="14"/>
  <cols>
    <col min="1" max="6" width="15.6328125" style="101" customWidth="1"/>
    <col min="7" max="7" width="15.6328125" style="2" hidden="1" customWidth="1"/>
    <col min="8" max="8" width="15.6328125" style="109" customWidth="1"/>
    <col min="9" max="9" width="15.6328125" style="2" hidden="1" customWidth="1"/>
    <col min="10" max="13" width="15.6328125" style="101" customWidth="1"/>
    <col min="14" max="15" width="15.6328125" style="3" hidden="1" customWidth="1"/>
    <col min="16" max="17" width="15.6328125" style="1" hidden="1" customWidth="1"/>
    <col min="18" max="27" width="15.6328125" style="3" hidden="1" customWidth="1"/>
    <col min="28" max="29" width="15.6328125" style="1" hidden="1" customWidth="1"/>
    <col min="30" max="30" width="20.6328125" style="4" hidden="1" customWidth="1"/>
    <col min="31" max="31" width="50.6328125" style="5" hidden="1" customWidth="1"/>
    <col min="32" max="32" width="20.6328125" style="4" hidden="1" customWidth="1"/>
    <col min="33" max="34" width="50.6328125" style="3" hidden="1" customWidth="1"/>
    <col min="35" max="16384" width="8.7265625" style="3"/>
  </cols>
  <sheetData>
    <row r="1" spans="1:34" ht="28" customHeight="1">
      <c r="L1" s="130" t="s">
        <v>227</v>
      </c>
      <c r="M1" s="130"/>
    </row>
    <row r="2" spans="1:34" ht="28" customHeight="1"/>
    <row r="3" spans="1:34" ht="28" customHeight="1" thickBot="1">
      <c r="A3" s="129" t="s">
        <v>226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34" ht="28" customHeight="1" thickBot="1">
      <c r="S4" s="126" t="s">
        <v>0</v>
      </c>
      <c r="T4" s="127"/>
      <c r="U4" s="128"/>
      <c r="V4" s="126" t="s">
        <v>1</v>
      </c>
      <c r="W4" s="127"/>
      <c r="X4" s="128"/>
      <c r="Y4" s="126" t="s">
        <v>2</v>
      </c>
      <c r="Z4" s="127"/>
      <c r="AA4" s="128"/>
    </row>
    <row r="5" spans="1:34" s="21" customFormat="1" ht="140.5" thickBot="1">
      <c r="A5" s="102" t="s">
        <v>3</v>
      </c>
      <c r="B5" s="102" t="s">
        <v>4</v>
      </c>
      <c r="C5" s="103" t="s">
        <v>5</v>
      </c>
      <c r="D5" s="104" t="s">
        <v>6</v>
      </c>
      <c r="E5" s="104" t="s">
        <v>7</v>
      </c>
      <c r="F5" s="104" t="s">
        <v>8</v>
      </c>
      <c r="G5" s="6" t="s">
        <v>9</v>
      </c>
      <c r="H5" s="104" t="s">
        <v>10</v>
      </c>
      <c r="I5" s="7" t="s">
        <v>11</v>
      </c>
      <c r="J5" s="111" t="s">
        <v>12</v>
      </c>
      <c r="K5" s="112" t="s">
        <v>13</v>
      </c>
      <c r="L5" s="112" t="s">
        <v>14</v>
      </c>
      <c r="M5" s="112" t="s">
        <v>15</v>
      </c>
      <c r="N5" s="8" t="s">
        <v>16</v>
      </c>
      <c r="O5" s="9" t="s">
        <v>17</v>
      </c>
      <c r="P5" s="10" t="s">
        <v>18</v>
      </c>
      <c r="Q5" s="11" t="s">
        <v>19</v>
      </c>
      <c r="R5" s="12" t="s">
        <v>20</v>
      </c>
      <c r="S5" s="13" t="s">
        <v>21</v>
      </c>
      <c r="T5" s="11" t="s">
        <v>22</v>
      </c>
      <c r="U5" s="12" t="s">
        <v>23</v>
      </c>
      <c r="V5" s="13" t="s">
        <v>21</v>
      </c>
      <c r="W5" s="11" t="s">
        <v>22</v>
      </c>
      <c r="X5" s="12" t="s">
        <v>23</v>
      </c>
      <c r="Y5" s="13" t="s">
        <v>24</v>
      </c>
      <c r="Z5" s="11" t="s">
        <v>25</v>
      </c>
      <c r="AA5" s="14" t="s">
        <v>26</v>
      </c>
      <c r="AB5" s="15" t="s">
        <v>27</v>
      </c>
      <c r="AC5" s="16" t="s">
        <v>28</v>
      </c>
      <c r="AD5" s="17" t="s">
        <v>29</v>
      </c>
      <c r="AE5" s="18" t="s">
        <v>30</v>
      </c>
      <c r="AF5" s="19" t="s">
        <v>31</v>
      </c>
      <c r="AG5" s="20" t="s">
        <v>30</v>
      </c>
      <c r="AH5" s="20" t="s">
        <v>32</v>
      </c>
    </row>
    <row r="6" spans="1:34" ht="28" hidden="1">
      <c r="A6" s="105" t="s">
        <v>200</v>
      </c>
      <c r="B6" s="105" t="s">
        <v>172</v>
      </c>
      <c r="C6" s="106" t="s">
        <v>35</v>
      </c>
      <c r="D6" s="107" t="s">
        <v>36</v>
      </c>
      <c r="E6" s="108" t="s">
        <v>39</v>
      </c>
      <c r="F6" s="107" t="s">
        <v>38</v>
      </c>
      <c r="G6" s="23">
        <v>1500000</v>
      </c>
      <c r="H6" s="110">
        <v>1200000</v>
      </c>
      <c r="I6" s="24">
        <f t="shared" ref="I6:I11" si="0">G6-H6</f>
        <v>300000</v>
      </c>
      <c r="J6" s="106" t="s">
        <v>35</v>
      </c>
      <c r="K6" s="107" t="s">
        <v>36</v>
      </c>
      <c r="L6" s="107" t="s">
        <v>45</v>
      </c>
      <c r="M6" s="107" t="s">
        <v>38</v>
      </c>
      <c r="N6" s="25">
        <v>10000000</v>
      </c>
      <c r="O6" s="100">
        <f>N6+H6</f>
        <v>11200000</v>
      </c>
      <c r="P6" s="26">
        <v>169</v>
      </c>
      <c r="Q6" s="27" t="s">
        <v>46</v>
      </c>
      <c r="R6" s="28"/>
      <c r="S6" s="29">
        <f>IFERROR(((VLOOKUP($E6,[1]Koeficienty_ITI!$A$2:$H$40,6,0))*$H6),0)</f>
        <v>0</v>
      </c>
      <c r="T6" s="30">
        <f>IFERROR(((VLOOKUP($E6,[1]Koeficienty_ITI!$A$2:$H$40,7,0))*$H6),0)</f>
        <v>0</v>
      </c>
      <c r="U6" s="31">
        <f>IFERROR(((VLOOKUP($E6,[1]Koeficienty_ITI!$A$2:$H$40,8,0))*$H6),0)</f>
        <v>0</v>
      </c>
      <c r="V6" s="29">
        <f>IFERROR(((VLOOKUP($L6,[1]Koeficienty_ITI!$A$2:$H$40,6,0))*$H6),0)</f>
        <v>0</v>
      </c>
      <c r="W6" s="30">
        <f>IFERROR(((VLOOKUP($L6,[1]Koeficienty_ITI!$A$2:$H$40,7,0))*$H6),0)</f>
        <v>0</v>
      </c>
      <c r="X6" s="31">
        <f>IFERROR(((VLOOKUP($L6,[1]Koeficienty_ITI!$A$2:$H$40,8,0))*$H6),0)</f>
        <v>0</v>
      </c>
      <c r="Y6" s="29">
        <f t="shared" ref="Y6:Y69" si="1">V6-S6</f>
        <v>0</v>
      </c>
      <c r="Z6" s="30">
        <f t="shared" ref="Z6:Z69" si="2">W6-T6</f>
        <v>0</v>
      </c>
      <c r="AA6" s="32">
        <f t="shared" ref="AA6:AA69" si="3">X6-U6</f>
        <v>0</v>
      </c>
      <c r="AB6" s="33" t="str">
        <f t="shared" ref="AB6:AB34" si="4">IF(F6=M6,"nie","áno")</f>
        <v>nie</v>
      </c>
      <c r="AC6" s="34" t="s">
        <v>41</v>
      </c>
      <c r="AD6" s="35" t="s">
        <v>42</v>
      </c>
      <c r="AE6" s="36"/>
      <c r="AF6" s="37" t="s">
        <v>42</v>
      </c>
      <c r="AG6" s="38" t="s">
        <v>43</v>
      </c>
      <c r="AH6" s="39" t="s">
        <v>44</v>
      </c>
    </row>
    <row r="7" spans="1:34" ht="42" hidden="1">
      <c r="A7" s="40" t="s">
        <v>200</v>
      </c>
      <c r="B7" s="22" t="s">
        <v>172</v>
      </c>
      <c r="C7" s="41" t="s">
        <v>98</v>
      </c>
      <c r="D7" s="42" t="s">
        <v>99</v>
      </c>
      <c r="E7" s="27" t="s">
        <v>100</v>
      </c>
      <c r="F7" s="42" t="s">
        <v>38</v>
      </c>
      <c r="G7" s="43">
        <v>500000</v>
      </c>
      <c r="H7" s="44">
        <v>250000</v>
      </c>
      <c r="I7" s="24">
        <f t="shared" si="0"/>
        <v>250000</v>
      </c>
      <c r="J7" s="41" t="s">
        <v>77</v>
      </c>
      <c r="K7" s="42" t="s">
        <v>81</v>
      </c>
      <c r="L7" s="42" t="s">
        <v>82</v>
      </c>
      <c r="M7" s="42" t="s">
        <v>38</v>
      </c>
      <c r="N7" s="45">
        <v>10003665</v>
      </c>
      <c r="O7" s="46">
        <f>N7+H7</f>
        <v>10253665</v>
      </c>
      <c r="P7" s="26"/>
      <c r="Q7" s="27"/>
      <c r="R7" s="47"/>
      <c r="S7" s="48">
        <f>IFERROR(((VLOOKUP($E7,[1]Koeficienty_ITI!$A$2:$H$40,6,0))*$H7),0)</f>
        <v>0</v>
      </c>
      <c r="T7" s="49">
        <f>IFERROR(((VLOOKUP($E7,[1]Koeficienty_ITI!$A$2:$H$40,7,0))*$H7),0)</f>
        <v>0</v>
      </c>
      <c r="U7" s="50">
        <f>IFERROR(((VLOOKUP($E7,[1]Koeficienty_ITI!$A$2:$H$40,8,0))*$H7),0)</f>
        <v>0</v>
      </c>
      <c r="V7" s="48">
        <f>IFERROR(((VLOOKUP($L7,[1]Koeficienty_ITI!$A$2:$H$40,6,0))*$H7),0)</f>
        <v>0</v>
      </c>
      <c r="W7" s="49">
        <f>IFERROR(((VLOOKUP($L7,[1]Koeficienty_ITI!$A$2:$H$40,7,0))*$H7),0)</f>
        <v>0</v>
      </c>
      <c r="X7" s="50">
        <f>IFERROR(((VLOOKUP($L7,[1]Koeficienty_ITI!$A$2:$H$40,8,0))*$H7),0)</f>
        <v>0</v>
      </c>
      <c r="Y7" s="48">
        <f t="shared" si="1"/>
        <v>0</v>
      </c>
      <c r="Z7" s="49">
        <f t="shared" si="2"/>
        <v>0</v>
      </c>
      <c r="AA7" s="51">
        <f t="shared" si="3"/>
        <v>0</v>
      </c>
      <c r="AB7" s="52" t="str">
        <f t="shared" si="4"/>
        <v>nie</v>
      </c>
      <c r="AC7" s="34" t="s">
        <v>58</v>
      </c>
      <c r="AD7" s="71" t="s">
        <v>132</v>
      </c>
      <c r="AE7" s="54" t="s">
        <v>203</v>
      </c>
      <c r="AF7" s="37" t="s">
        <v>59</v>
      </c>
      <c r="AG7" s="38" t="s">
        <v>43</v>
      </c>
      <c r="AH7" s="38" t="s">
        <v>203</v>
      </c>
    </row>
    <row r="8" spans="1:34" ht="42" hidden="1">
      <c r="A8" s="40" t="s">
        <v>200</v>
      </c>
      <c r="B8" s="22" t="s">
        <v>172</v>
      </c>
      <c r="C8" s="41" t="s">
        <v>98</v>
      </c>
      <c r="D8" s="42" t="s">
        <v>99</v>
      </c>
      <c r="E8" s="27" t="s">
        <v>102</v>
      </c>
      <c r="F8" s="42" t="s">
        <v>38</v>
      </c>
      <c r="G8" s="43">
        <v>500000</v>
      </c>
      <c r="H8" s="44">
        <v>500000</v>
      </c>
      <c r="I8" s="24">
        <f t="shared" si="0"/>
        <v>0</v>
      </c>
      <c r="J8" s="41" t="s">
        <v>77</v>
      </c>
      <c r="K8" s="42" t="s">
        <v>81</v>
      </c>
      <c r="L8" s="42" t="s">
        <v>82</v>
      </c>
      <c r="M8" s="42" t="s">
        <v>38</v>
      </c>
      <c r="N8" s="45">
        <v>10003665</v>
      </c>
      <c r="O8" s="46">
        <f>N8+H7+H8</f>
        <v>10753665</v>
      </c>
      <c r="P8" s="26"/>
      <c r="Q8" s="27"/>
      <c r="R8" s="47"/>
      <c r="S8" s="48">
        <f>IFERROR(((VLOOKUP($E8,[1]Koeficienty_ITI!$A$2:$H$40,6,0))*$H8),0)</f>
        <v>0</v>
      </c>
      <c r="T8" s="49">
        <f>IFERROR(((VLOOKUP($E8,[1]Koeficienty_ITI!$A$2:$H$40,7,0))*$H8),0)</f>
        <v>0</v>
      </c>
      <c r="U8" s="50">
        <f>IFERROR(((VLOOKUP($E8,[1]Koeficienty_ITI!$A$2:$H$40,8,0))*$H8),0)</f>
        <v>0</v>
      </c>
      <c r="V8" s="48">
        <f>IFERROR(((VLOOKUP($L8,[1]Koeficienty_ITI!$A$2:$H$40,6,0))*$H8),0)</f>
        <v>0</v>
      </c>
      <c r="W8" s="49">
        <f>IFERROR(((VLOOKUP($L8,[1]Koeficienty_ITI!$A$2:$H$40,7,0))*$H8),0)</f>
        <v>0</v>
      </c>
      <c r="X8" s="50">
        <f>IFERROR(((VLOOKUP($L8,[1]Koeficienty_ITI!$A$2:$H$40,8,0))*$H8),0)</f>
        <v>0</v>
      </c>
      <c r="Y8" s="48">
        <f t="shared" si="1"/>
        <v>0</v>
      </c>
      <c r="Z8" s="49">
        <f t="shared" si="2"/>
        <v>0</v>
      </c>
      <c r="AA8" s="51">
        <f t="shared" si="3"/>
        <v>0</v>
      </c>
      <c r="AB8" s="52" t="str">
        <f t="shared" si="4"/>
        <v>nie</v>
      </c>
      <c r="AC8" s="34" t="s">
        <v>58</v>
      </c>
      <c r="AD8" s="71" t="s">
        <v>132</v>
      </c>
      <c r="AE8" s="54" t="s">
        <v>203</v>
      </c>
      <c r="AF8" s="37" t="s">
        <v>59</v>
      </c>
      <c r="AG8" s="38" t="s">
        <v>43</v>
      </c>
      <c r="AH8" s="38" t="s">
        <v>203</v>
      </c>
    </row>
    <row r="9" spans="1:34" ht="28" hidden="1">
      <c r="A9" s="40" t="s">
        <v>33</v>
      </c>
      <c r="B9" s="22" t="s">
        <v>34</v>
      </c>
      <c r="C9" s="41" t="s">
        <v>49</v>
      </c>
      <c r="D9" s="42" t="s">
        <v>50</v>
      </c>
      <c r="E9" s="42" t="s">
        <v>56</v>
      </c>
      <c r="F9" s="42" t="s">
        <v>57</v>
      </c>
      <c r="G9" s="43">
        <v>114586</v>
      </c>
      <c r="H9" s="44">
        <v>114586</v>
      </c>
      <c r="I9" s="24">
        <f t="shared" si="0"/>
        <v>0</v>
      </c>
      <c r="J9" s="41" t="s">
        <v>49</v>
      </c>
      <c r="K9" s="42" t="s">
        <v>50</v>
      </c>
      <c r="L9" s="42" t="s">
        <v>52</v>
      </c>
      <c r="M9" s="42" t="s">
        <v>38</v>
      </c>
      <c r="N9" s="45">
        <v>202898</v>
      </c>
      <c r="O9" s="46">
        <f>N9+H8+H9</f>
        <v>817484</v>
      </c>
      <c r="P9" s="26" t="s">
        <v>54</v>
      </c>
      <c r="Q9" s="27" t="s">
        <v>54</v>
      </c>
      <c r="R9" s="47"/>
      <c r="S9" s="48">
        <f>IFERROR(((VLOOKUP($E9,[1]Koeficienty_ITI!$A$2:$H$40,6,0))*$H9),0)</f>
        <v>0</v>
      </c>
      <c r="T9" s="49">
        <f>IFERROR(((VLOOKUP($E9,[1]Koeficienty_ITI!$A$2:$H$40,7,0))*$H9),0)</f>
        <v>114586</v>
      </c>
      <c r="U9" s="50">
        <f>IFERROR(((VLOOKUP($E9,[1]Koeficienty_ITI!$A$2:$H$40,8,0))*$H9),0)</f>
        <v>45834.400000000001</v>
      </c>
      <c r="V9" s="48">
        <f>IFERROR(((VLOOKUP($L9,[1]Koeficienty_ITI!$A$2:$H$40,6,0))*$H9),0)</f>
        <v>0</v>
      </c>
      <c r="W9" s="49">
        <f>IFERROR(((VLOOKUP($L9,[1]Koeficienty_ITI!$A$2:$H$40,7,0))*$H9),0)</f>
        <v>114586</v>
      </c>
      <c r="X9" s="50">
        <f>IFERROR(((VLOOKUP($L9,[1]Koeficienty_ITI!$A$2:$H$40,8,0))*$H9),0)</f>
        <v>45834.400000000001</v>
      </c>
      <c r="Y9" s="48">
        <f t="shared" si="1"/>
        <v>0</v>
      </c>
      <c r="Z9" s="49">
        <f t="shared" si="2"/>
        <v>0</v>
      </c>
      <c r="AA9" s="51">
        <f t="shared" si="3"/>
        <v>0</v>
      </c>
      <c r="AB9" s="52" t="str">
        <f t="shared" si="4"/>
        <v>áno</v>
      </c>
      <c r="AC9" s="55" t="s">
        <v>58</v>
      </c>
      <c r="AD9" s="53" t="s">
        <v>59</v>
      </c>
      <c r="AE9" s="54" t="s">
        <v>60</v>
      </c>
      <c r="AF9" s="37" t="s">
        <v>42</v>
      </c>
      <c r="AG9" s="38" t="s">
        <v>43</v>
      </c>
      <c r="AH9" s="38"/>
    </row>
    <row r="10" spans="1:34" ht="28" hidden="1">
      <c r="A10" s="40" t="s">
        <v>33</v>
      </c>
      <c r="B10" s="22" t="s">
        <v>34</v>
      </c>
      <c r="C10" s="41" t="s">
        <v>49</v>
      </c>
      <c r="D10" s="42" t="s">
        <v>50</v>
      </c>
      <c r="E10" s="42" t="s">
        <v>61</v>
      </c>
      <c r="F10" s="42" t="s">
        <v>57</v>
      </c>
      <c r="G10" s="43">
        <v>43690</v>
      </c>
      <c r="H10" s="44">
        <v>43690</v>
      </c>
      <c r="I10" s="24">
        <f t="shared" si="0"/>
        <v>0</v>
      </c>
      <c r="J10" s="41" t="s">
        <v>49</v>
      </c>
      <c r="K10" s="42" t="s">
        <v>50</v>
      </c>
      <c r="L10" s="42" t="s">
        <v>62</v>
      </c>
      <c r="M10" s="42" t="s">
        <v>38</v>
      </c>
      <c r="N10" s="45">
        <v>1144725</v>
      </c>
      <c r="O10" s="46">
        <f t="shared" ref="O10:O16" si="5">N10+H10</f>
        <v>1188415</v>
      </c>
      <c r="P10" s="26" t="s">
        <v>63</v>
      </c>
      <c r="Q10" s="27" t="s">
        <v>64</v>
      </c>
      <c r="R10" s="47"/>
      <c r="S10" s="48">
        <f>IFERROR(((VLOOKUP($E10,[1]Koeficienty_ITI!$A$2:$H$40,6,0))*$H10),0)</f>
        <v>17476</v>
      </c>
      <c r="T10" s="49">
        <f>IFERROR(((VLOOKUP($E10,[1]Koeficienty_ITI!$A$2:$H$40,7,0))*$H10),0)</f>
        <v>43690</v>
      </c>
      <c r="U10" s="50">
        <f>IFERROR(((VLOOKUP($E10,[1]Koeficienty_ITI!$A$2:$H$40,8,0))*$H10),0)</f>
        <v>0</v>
      </c>
      <c r="V10" s="48">
        <f>IFERROR(((VLOOKUP($L10,[1]Koeficienty_ITI!$A$2:$H$40,6,0))*$H10),0)</f>
        <v>17476</v>
      </c>
      <c r="W10" s="49">
        <f>IFERROR(((VLOOKUP($L10,[1]Koeficienty_ITI!$A$2:$H$40,7,0))*$H10),0)</f>
        <v>43690</v>
      </c>
      <c r="X10" s="50">
        <f>IFERROR(((VLOOKUP($L10,[1]Koeficienty_ITI!$A$2:$H$40,8,0))*$H10),0)</f>
        <v>43690</v>
      </c>
      <c r="Y10" s="48">
        <f t="shared" si="1"/>
        <v>0</v>
      </c>
      <c r="Z10" s="49">
        <f t="shared" si="2"/>
        <v>0</v>
      </c>
      <c r="AA10" s="51">
        <f t="shared" si="3"/>
        <v>43690</v>
      </c>
      <c r="AB10" s="52" t="str">
        <f t="shared" si="4"/>
        <v>áno</v>
      </c>
      <c r="AC10" s="55" t="s">
        <v>58</v>
      </c>
      <c r="AD10" s="53" t="s">
        <v>59</v>
      </c>
      <c r="AE10" s="54" t="s">
        <v>60</v>
      </c>
      <c r="AF10" s="37" t="s">
        <v>42</v>
      </c>
      <c r="AG10" s="38" t="s">
        <v>55</v>
      </c>
      <c r="AH10" s="38"/>
    </row>
    <row r="11" spans="1:34" ht="28" hidden="1">
      <c r="A11" s="40" t="s">
        <v>33</v>
      </c>
      <c r="B11" s="22" t="s">
        <v>34</v>
      </c>
      <c r="C11" s="41" t="s">
        <v>49</v>
      </c>
      <c r="D11" s="42" t="s">
        <v>65</v>
      </c>
      <c r="E11" s="42" t="s">
        <v>66</v>
      </c>
      <c r="F11" s="42" t="s">
        <v>67</v>
      </c>
      <c r="G11" s="43">
        <v>4202958</v>
      </c>
      <c r="H11" s="44">
        <v>4000000</v>
      </c>
      <c r="I11" s="24">
        <f t="shared" si="0"/>
        <v>202958</v>
      </c>
      <c r="J11" s="41" t="s">
        <v>49</v>
      </c>
      <c r="K11" s="42" t="s">
        <v>68</v>
      </c>
      <c r="L11" s="42" t="s">
        <v>69</v>
      </c>
      <c r="M11" s="42" t="s">
        <v>70</v>
      </c>
      <c r="N11" s="45">
        <v>899803</v>
      </c>
      <c r="O11" s="46">
        <f t="shared" si="5"/>
        <v>4899803</v>
      </c>
      <c r="P11" s="56" t="s">
        <v>71</v>
      </c>
      <c r="Q11" s="27" t="s">
        <v>72</v>
      </c>
      <c r="R11" s="47" t="s">
        <v>73</v>
      </c>
      <c r="S11" s="48">
        <f>H11*1</f>
        <v>4000000</v>
      </c>
      <c r="T11" s="49">
        <f>H11*0.4</f>
        <v>1600000</v>
      </c>
      <c r="U11" s="50">
        <f>H11*0</f>
        <v>0</v>
      </c>
      <c r="V11" s="48">
        <f>IFERROR(((VLOOKUP($L11,[1]Koeficienty_ITI!$A$2:$H$40,6,0))*$H11),0)</f>
        <v>4000000</v>
      </c>
      <c r="W11" s="49">
        <f>IFERROR(((VLOOKUP($L11,[1]Koeficienty_ITI!$A$2:$H$40,7,0))*$H11),0)</f>
        <v>1600000</v>
      </c>
      <c r="X11" s="50">
        <f>IFERROR(((VLOOKUP($L11,[1]Koeficienty_ITI!$A$2:$H$40,8,0))*$H11),0)</f>
        <v>0</v>
      </c>
      <c r="Y11" s="48">
        <f t="shared" si="1"/>
        <v>0</v>
      </c>
      <c r="Z11" s="49">
        <f t="shared" si="2"/>
        <v>0</v>
      </c>
      <c r="AA11" s="51">
        <f t="shared" si="3"/>
        <v>0</v>
      </c>
      <c r="AB11" s="52" t="str">
        <f t="shared" si="4"/>
        <v>áno</v>
      </c>
      <c r="AC11" s="55" t="s">
        <v>58</v>
      </c>
      <c r="AD11" s="53" t="s">
        <v>59</v>
      </c>
      <c r="AE11" s="54" t="s">
        <v>60</v>
      </c>
      <c r="AF11" s="37" t="s">
        <v>42</v>
      </c>
      <c r="AG11" s="38" t="s">
        <v>43</v>
      </c>
      <c r="AH11" s="38"/>
    </row>
    <row r="12" spans="1:34" ht="28" hidden="1">
      <c r="A12" s="40" t="s">
        <v>33</v>
      </c>
      <c r="B12" s="22" t="s">
        <v>34</v>
      </c>
      <c r="C12" s="41" t="s">
        <v>49</v>
      </c>
      <c r="D12" s="42" t="s">
        <v>65</v>
      </c>
      <c r="E12" s="42" t="s">
        <v>66</v>
      </c>
      <c r="F12" s="42" t="s">
        <v>67</v>
      </c>
      <c r="G12" s="43">
        <v>4202958</v>
      </c>
      <c r="H12" s="44">
        <v>202958</v>
      </c>
      <c r="I12" s="57">
        <f>G12-H11-H12</f>
        <v>0</v>
      </c>
      <c r="J12" s="41" t="s">
        <v>49</v>
      </c>
      <c r="K12" s="42" t="s">
        <v>68</v>
      </c>
      <c r="L12" s="42" t="s">
        <v>74</v>
      </c>
      <c r="M12" s="42" t="s">
        <v>70</v>
      </c>
      <c r="N12" s="45">
        <v>112900</v>
      </c>
      <c r="O12" s="46">
        <f t="shared" si="5"/>
        <v>315858</v>
      </c>
      <c r="P12" s="56" t="s">
        <v>71</v>
      </c>
      <c r="Q12" s="27" t="s">
        <v>75</v>
      </c>
      <c r="R12" s="47" t="s">
        <v>76</v>
      </c>
      <c r="S12" s="48">
        <f>H12*1</f>
        <v>202958</v>
      </c>
      <c r="T12" s="49">
        <f>H12*0.4</f>
        <v>81183.200000000012</v>
      </c>
      <c r="U12" s="50">
        <f>H12*0</f>
        <v>0</v>
      </c>
      <c r="V12" s="48">
        <f>IFERROR(((VLOOKUP($L12,[1]Koeficienty_ITI!$A$2:$H$40,6,0))*$H12),0)</f>
        <v>202958</v>
      </c>
      <c r="W12" s="49">
        <f>IFERROR(((VLOOKUP($L12,[1]Koeficienty_ITI!$A$2:$H$40,7,0))*$H12),0)</f>
        <v>81183.200000000012</v>
      </c>
      <c r="X12" s="50">
        <f>IFERROR(((VLOOKUP($L12,[1]Koeficienty_ITI!$A$2:$H$40,8,0))*$H12),0)</f>
        <v>0</v>
      </c>
      <c r="Y12" s="48">
        <f t="shared" si="1"/>
        <v>0</v>
      </c>
      <c r="Z12" s="49">
        <f t="shared" si="2"/>
        <v>0</v>
      </c>
      <c r="AA12" s="51">
        <f t="shared" si="3"/>
        <v>0</v>
      </c>
      <c r="AB12" s="52" t="str">
        <f t="shared" si="4"/>
        <v>áno</v>
      </c>
      <c r="AC12" s="55" t="s">
        <v>58</v>
      </c>
      <c r="AD12" s="53" t="s">
        <v>59</v>
      </c>
      <c r="AE12" s="54" t="s">
        <v>60</v>
      </c>
      <c r="AF12" s="37" t="s">
        <v>42</v>
      </c>
      <c r="AG12" s="38" t="s">
        <v>43</v>
      </c>
      <c r="AH12" s="38"/>
    </row>
    <row r="13" spans="1:34" ht="28" hidden="1">
      <c r="A13" s="40" t="s">
        <v>33</v>
      </c>
      <c r="B13" s="22" t="s">
        <v>34</v>
      </c>
      <c r="C13" s="41" t="s">
        <v>77</v>
      </c>
      <c r="D13" s="42" t="s">
        <v>78</v>
      </c>
      <c r="E13" s="42" t="s">
        <v>79</v>
      </c>
      <c r="F13" s="42" t="s">
        <v>80</v>
      </c>
      <c r="G13" s="43">
        <v>60832</v>
      </c>
      <c r="H13" s="44">
        <v>60832</v>
      </c>
      <c r="I13" s="24">
        <f t="shared" ref="I13:I52" si="6">G13-H13</f>
        <v>0</v>
      </c>
      <c r="J13" s="41" t="s">
        <v>77</v>
      </c>
      <c r="K13" s="42" t="s">
        <v>81</v>
      </c>
      <c r="L13" s="42" t="s">
        <v>82</v>
      </c>
      <c r="M13" s="42" t="s">
        <v>38</v>
      </c>
      <c r="N13" s="45">
        <v>606559</v>
      </c>
      <c r="O13" s="46">
        <f t="shared" si="5"/>
        <v>667391</v>
      </c>
      <c r="P13" s="26" t="s">
        <v>83</v>
      </c>
      <c r="Q13" s="27" t="s">
        <v>84</v>
      </c>
      <c r="R13" s="47"/>
      <c r="S13" s="48">
        <f>IFERROR(((VLOOKUP($E13,[1]Koeficienty_ITI!$A$2:$H$40,6,0))*$H13),0)</f>
        <v>0</v>
      </c>
      <c r="T13" s="49">
        <f>IFERROR(((VLOOKUP($E13,[1]Koeficienty_ITI!$A$2:$H$40,7,0))*$H13),0)</f>
        <v>0</v>
      </c>
      <c r="U13" s="50">
        <f>IFERROR(((VLOOKUP($E13,[1]Koeficienty_ITI!$A$2:$H$40,8,0))*$H13),0)</f>
        <v>0</v>
      </c>
      <c r="V13" s="48">
        <f>IFERROR(((VLOOKUP($L13,[1]Koeficienty_ITI!$A$2:$H$40,6,0))*$H13),0)</f>
        <v>0</v>
      </c>
      <c r="W13" s="49">
        <f>IFERROR(((VLOOKUP($L13,[1]Koeficienty_ITI!$A$2:$H$40,7,0))*$H13),0)</f>
        <v>0</v>
      </c>
      <c r="X13" s="50">
        <f>IFERROR(((VLOOKUP($L13,[1]Koeficienty_ITI!$A$2:$H$40,8,0))*$H13),0)</f>
        <v>0</v>
      </c>
      <c r="Y13" s="48">
        <f t="shared" si="1"/>
        <v>0</v>
      </c>
      <c r="Z13" s="49">
        <f t="shared" si="2"/>
        <v>0</v>
      </c>
      <c r="AA13" s="51">
        <f t="shared" si="3"/>
        <v>0</v>
      </c>
      <c r="AB13" s="52" t="str">
        <f t="shared" si="4"/>
        <v>áno</v>
      </c>
      <c r="AC13" s="55" t="s">
        <v>58</v>
      </c>
      <c r="AD13" s="53" t="s">
        <v>59</v>
      </c>
      <c r="AE13" s="54" t="s">
        <v>60</v>
      </c>
      <c r="AF13" s="37" t="s">
        <v>42</v>
      </c>
      <c r="AG13" s="38" t="s">
        <v>43</v>
      </c>
      <c r="AH13" s="38"/>
    </row>
    <row r="14" spans="1:34" ht="28" hidden="1">
      <c r="A14" s="40" t="s">
        <v>85</v>
      </c>
      <c r="B14" s="22" t="s">
        <v>34</v>
      </c>
      <c r="C14" s="41" t="s">
        <v>49</v>
      </c>
      <c r="D14" s="42" t="s">
        <v>50</v>
      </c>
      <c r="E14" s="27" t="s">
        <v>61</v>
      </c>
      <c r="F14" s="42" t="s">
        <v>57</v>
      </c>
      <c r="G14" s="43">
        <v>257549</v>
      </c>
      <c r="H14" s="44">
        <v>257549</v>
      </c>
      <c r="I14" s="57">
        <f t="shared" si="6"/>
        <v>0</v>
      </c>
      <c r="J14" s="41" t="s">
        <v>49</v>
      </c>
      <c r="K14" s="42" t="s">
        <v>65</v>
      </c>
      <c r="L14" s="42" t="s">
        <v>66</v>
      </c>
      <c r="M14" s="42" t="s">
        <v>67</v>
      </c>
      <c r="N14" s="45">
        <v>16372011</v>
      </c>
      <c r="O14" s="46">
        <f t="shared" si="5"/>
        <v>16629560</v>
      </c>
      <c r="P14" s="26" t="s">
        <v>63</v>
      </c>
      <c r="Q14" s="27" t="s">
        <v>86</v>
      </c>
      <c r="R14" s="47" t="s">
        <v>87</v>
      </c>
      <c r="S14" s="48">
        <f>IFERROR(((VLOOKUP($E14,[1]Koeficienty_ITI!$A$2:$H$40,6,0))*$H14),0)</f>
        <v>103019.6</v>
      </c>
      <c r="T14" s="49">
        <f>IFERROR(((VLOOKUP($E14,[1]Koeficienty_ITI!$A$2:$H$40,7,0))*$H14),0)</f>
        <v>257549</v>
      </c>
      <c r="U14" s="50">
        <f>IFERROR(((VLOOKUP($E14,[1]Koeficienty_ITI!$A$2:$H$40,8,0))*$H14),0)</f>
        <v>0</v>
      </c>
      <c r="V14" s="48">
        <f>$H14*1</f>
        <v>257549</v>
      </c>
      <c r="W14" s="49">
        <f>$H14*0.4</f>
        <v>103019.6</v>
      </c>
      <c r="X14" s="50">
        <f>$H14*0</f>
        <v>0</v>
      </c>
      <c r="Y14" s="48">
        <f t="shared" si="1"/>
        <v>154529.4</v>
      </c>
      <c r="Z14" s="49">
        <f t="shared" si="2"/>
        <v>-154529.4</v>
      </c>
      <c r="AA14" s="51">
        <f t="shared" si="3"/>
        <v>0</v>
      </c>
      <c r="AB14" s="52" t="str">
        <f t="shared" si="4"/>
        <v>áno</v>
      </c>
      <c r="AC14" s="55" t="s">
        <v>58</v>
      </c>
      <c r="AD14" s="53" t="s">
        <v>59</v>
      </c>
      <c r="AE14" s="54" t="s">
        <v>60</v>
      </c>
      <c r="AF14" s="37" t="s">
        <v>42</v>
      </c>
      <c r="AG14" s="38" t="s">
        <v>88</v>
      </c>
      <c r="AH14" s="38"/>
    </row>
    <row r="15" spans="1:34" ht="28" hidden="1">
      <c r="A15" s="40" t="s">
        <v>85</v>
      </c>
      <c r="B15" s="22" t="s">
        <v>34</v>
      </c>
      <c r="C15" s="41" t="s">
        <v>49</v>
      </c>
      <c r="D15" s="42" t="s">
        <v>50</v>
      </c>
      <c r="E15" s="27" t="s">
        <v>89</v>
      </c>
      <c r="F15" s="42" t="s">
        <v>57</v>
      </c>
      <c r="G15" s="43">
        <v>333170</v>
      </c>
      <c r="H15" s="44">
        <v>333170</v>
      </c>
      <c r="I15" s="57">
        <f t="shared" si="6"/>
        <v>0</v>
      </c>
      <c r="J15" s="41" t="s">
        <v>49</v>
      </c>
      <c r="K15" s="42" t="s">
        <v>50</v>
      </c>
      <c r="L15" s="42" t="s">
        <v>62</v>
      </c>
      <c r="M15" s="42" t="s">
        <v>38</v>
      </c>
      <c r="N15" s="45">
        <v>1874937</v>
      </c>
      <c r="O15" s="46">
        <f t="shared" si="5"/>
        <v>2208107</v>
      </c>
      <c r="P15" s="27" t="s">
        <v>64</v>
      </c>
      <c r="Q15" s="27" t="s">
        <v>64</v>
      </c>
      <c r="R15" s="47"/>
      <c r="S15" s="48">
        <f>IFERROR(((VLOOKUP($E15,[1]Koeficienty_ITI!$A$2:$H$40,6,0))*$H15),0)</f>
        <v>133268</v>
      </c>
      <c r="T15" s="49">
        <f>IFERROR(((VLOOKUP($E15,[1]Koeficienty_ITI!$A$2:$H$40,7,0))*$H15),0)</f>
        <v>333170</v>
      </c>
      <c r="U15" s="50">
        <f>IFERROR(((VLOOKUP($E15,[1]Koeficienty_ITI!$A$2:$H$40,8,0))*$H15),0)</f>
        <v>333170</v>
      </c>
      <c r="V15" s="48">
        <f>IFERROR(((VLOOKUP($L15,[1]Koeficienty_ITI!$A$2:$H$40,6,0))*$H15),0)</f>
        <v>133268</v>
      </c>
      <c r="W15" s="49">
        <f>IFERROR(((VLOOKUP($L15,[1]Koeficienty_ITI!$A$2:$H$40,7,0))*$H15),0)</f>
        <v>333170</v>
      </c>
      <c r="X15" s="50">
        <f>IFERROR(((VLOOKUP($L15,[1]Koeficienty_ITI!$A$2:$H$40,8,0))*$H15),0)</f>
        <v>333170</v>
      </c>
      <c r="Y15" s="48">
        <f t="shared" si="1"/>
        <v>0</v>
      </c>
      <c r="Z15" s="49">
        <f t="shared" si="2"/>
        <v>0</v>
      </c>
      <c r="AA15" s="51">
        <f t="shared" si="3"/>
        <v>0</v>
      </c>
      <c r="AB15" s="52" t="str">
        <f t="shared" si="4"/>
        <v>áno</v>
      </c>
      <c r="AC15" s="55" t="s">
        <v>58</v>
      </c>
      <c r="AD15" s="53" t="s">
        <v>59</v>
      </c>
      <c r="AE15" s="54" t="s">
        <v>60</v>
      </c>
      <c r="AF15" s="37" t="s">
        <v>42</v>
      </c>
      <c r="AG15" s="38" t="s">
        <v>43</v>
      </c>
      <c r="AH15" s="38"/>
    </row>
    <row r="16" spans="1:34" ht="56" hidden="1">
      <c r="A16" s="40" t="s">
        <v>85</v>
      </c>
      <c r="B16" s="22" t="s">
        <v>34</v>
      </c>
      <c r="C16" s="41" t="s">
        <v>77</v>
      </c>
      <c r="D16" s="42" t="s">
        <v>90</v>
      </c>
      <c r="E16" s="27" t="s">
        <v>91</v>
      </c>
      <c r="F16" s="42" t="s">
        <v>92</v>
      </c>
      <c r="G16" s="43">
        <v>593485</v>
      </c>
      <c r="H16" s="58">
        <v>593485</v>
      </c>
      <c r="I16" s="57">
        <f t="shared" si="6"/>
        <v>0</v>
      </c>
      <c r="J16" s="41" t="s">
        <v>77</v>
      </c>
      <c r="K16" s="42" t="s">
        <v>78</v>
      </c>
      <c r="L16" s="42" t="s">
        <v>79</v>
      </c>
      <c r="M16" s="42" t="s">
        <v>92</v>
      </c>
      <c r="N16" s="45">
        <v>4145189</v>
      </c>
      <c r="O16" s="46">
        <f t="shared" si="5"/>
        <v>4738674</v>
      </c>
      <c r="P16" s="26" t="s">
        <v>93</v>
      </c>
      <c r="Q16" s="27" t="s">
        <v>83</v>
      </c>
      <c r="R16" s="47"/>
      <c r="S16" s="48">
        <f>IFERROR(((VLOOKUP($E16,[1]Koeficienty_ITI!$A$2:$H$40,6,0))*$H16),0)</f>
        <v>0</v>
      </c>
      <c r="T16" s="49">
        <f>IFERROR(((VLOOKUP($E16,[1]Koeficienty_ITI!$A$2:$H$40,7,0))*$H16),0)</f>
        <v>0</v>
      </c>
      <c r="U16" s="50">
        <f>IFERROR(((VLOOKUP($E16,[1]Koeficienty_ITI!$A$2:$H$40,8,0))*$H16),0)</f>
        <v>0</v>
      </c>
      <c r="V16" s="48">
        <f>IFERROR(((VLOOKUP($L16,[1]Koeficienty_ITI!$A$2:$H$40,6,0))*$H16),0)</f>
        <v>0</v>
      </c>
      <c r="W16" s="49">
        <f>IFERROR(((VLOOKUP($L16,[1]Koeficienty_ITI!$A$2:$H$40,7,0))*$H16),0)</f>
        <v>0</v>
      </c>
      <c r="X16" s="50">
        <f>IFERROR(((VLOOKUP($L16,[1]Koeficienty_ITI!$A$2:$H$40,8,0))*$H16),0)</f>
        <v>0</v>
      </c>
      <c r="Y16" s="48">
        <f t="shared" si="1"/>
        <v>0</v>
      </c>
      <c r="Z16" s="49">
        <f t="shared" si="2"/>
        <v>0</v>
      </c>
      <c r="AA16" s="51">
        <f t="shared" si="3"/>
        <v>0</v>
      </c>
      <c r="AB16" s="52" t="str">
        <f t="shared" si="4"/>
        <v>nie</v>
      </c>
      <c r="AC16" s="34" t="s">
        <v>41</v>
      </c>
      <c r="AD16" s="53" t="s">
        <v>42</v>
      </c>
      <c r="AE16" s="54"/>
      <c r="AF16" s="37" t="s">
        <v>42</v>
      </c>
      <c r="AG16" s="38" t="s">
        <v>43</v>
      </c>
      <c r="AH16" s="38" t="s">
        <v>94</v>
      </c>
    </row>
    <row r="17" spans="1:34" ht="56" hidden="1">
      <c r="A17" s="40" t="s">
        <v>85</v>
      </c>
      <c r="B17" s="22" t="s">
        <v>34</v>
      </c>
      <c r="C17" s="41" t="s">
        <v>77</v>
      </c>
      <c r="D17" s="42" t="s">
        <v>78</v>
      </c>
      <c r="E17" s="27" t="s">
        <v>95</v>
      </c>
      <c r="F17" s="42" t="s">
        <v>92</v>
      </c>
      <c r="G17" s="43">
        <v>3759151</v>
      </c>
      <c r="H17" s="58">
        <v>400000</v>
      </c>
      <c r="I17" s="57">
        <f t="shared" si="6"/>
        <v>3359151</v>
      </c>
      <c r="J17" s="41" t="s">
        <v>77</v>
      </c>
      <c r="K17" s="42" t="s">
        <v>78</v>
      </c>
      <c r="L17" s="42" t="s">
        <v>79</v>
      </c>
      <c r="M17" s="42" t="s">
        <v>92</v>
      </c>
      <c r="N17" s="45">
        <v>4145189</v>
      </c>
      <c r="O17" s="46">
        <f>N17+H16+H17</f>
        <v>5138674</v>
      </c>
      <c r="P17" s="26" t="s">
        <v>96</v>
      </c>
      <c r="Q17" s="27" t="s">
        <v>83</v>
      </c>
      <c r="R17" s="47"/>
      <c r="S17" s="48">
        <f>IFERROR(((VLOOKUP($E17,[1]Koeficienty_ITI!$A$2:$H$40,6,0))*$H17),0)</f>
        <v>0</v>
      </c>
      <c r="T17" s="49">
        <f>IFERROR(((VLOOKUP($E17,[1]Koeficienty_ITI!$A$2:$H$40,7,0))*$H17),0)</f>
        <v>0</v>
      </c>
      <c r="U17" s="50">
        <f>IFERROR(((VLOOKUP($E17,[1]Koeficienty_ITI!$A$2:$H$40,8,0))*$H17),0)</f>
        <v>0</v>
      </c>
      <c r="V17" s="48">
        <f>IFERROR(((VLOOKUP($L17,[1]Koeficienty_ITI!$A$2:$H$40,6,0))*$H17),0)</f>
        <v>0</v>
      </c>
      <c r="W17" s="49">
        <f>IFERROR(((VLOOKUP($L17,[1]Koeficienty_ITI!$A$2:$H$40,7,0))*$H17),0)</f>
        <v>0</v>
      </c>
      <c r="X17" s="50">
        <f>IFERROR(((VLOOKUP($L17,[1]Koeficienty_ITI!$A$2:$H$40,8,0))*$H17),0)</f>
        <v>0</v>
      </c>
      <c r="Y17" s="48">
        <f t="shared" si="1"/>
        <v>0</v>
      </c>
      <c r="Z17" s="49">
        <f t="shared" si="2"/>
        <v>0</v>
      </c>
      <c r="AA17" s="51">
        <f t="shared" si="3"/>
        <v>0</v>
      </c>
      <c r="AB17" s="52" t="str">
        <f t="shared" si="4"/>
        <v>nie</v>
      </c>
      <c r="AC17" s="55" t="s">
        <v>41</v>
      </c>
      <c r="AD17" s="53" t="s">
        <v>42</v>
      </c>
      <c r="AE17" s="38" t="s">
        <v>97</v>
      </c>
      <c r="AF17" s="37" t="s">
        <v>42</v>
      </c>
      <c r="AG17" s="38" t="s">
        <v>43</v>
      </c>
      <c r="AH17" s="38" t="s">
        <v>97</v>
      </c>
    </row>
    <row r="18" spans="1:34" ht="42" hidden="1">
      <c r="A18" s="40" t="s">
        <v>85</v>
      </c>
      <c r="B18" s="22" t="s">
        <v>34</v>
      </c>
      <c r="C18" s="41" t="s">
        <v>98</v>
      </c>
      <c r="D18" s="42" t="s">
        <v>99</v>
      </c>
      <c r="E18" s="27" t="s">
        <v>100</v>
      </c>
      <c r="F18" s="42" t="s">
        <v>38</v>
      </c>
      <c r="G18" s="43">
        <v>946507</v>
      </c>
      <c r="H18" s="44">
        <v>946507</v>
      </c>
      <c r="I18" s="57">
        <f t="shared" si="6"/>
        <v>0</v>
      </c>
      <c r="J18" s="41" t="s">
        <v>77</v>
      </c>
      <c r="K18" s="42" t="s">
        <v>78</v>
      </c>
      <c r="L18" s="42" t="s">
        <v>79</v>
      </c>
      <c r="M18" s="42" t="s">
        <v>92</v>
      </c>
      <c r="N18" s="45">
        <v>4145189</v>
      </c>
      <c r="O18" s="46">
        <f>N18+H16+H17+H18</f>
        <v>6085181</v>
      </c>
      <c r="P18" s="26"/>
      <c r="Q18" s="27"/>
      <c r="R18" s="47"/>
      <c r="S18" s="48">
        <f>IFERROR(((VLOOKUP($E18,[1]Koeficienty_ITI!$A$2:$H$40,6,0))*$H18),0)</f>
        <v>0</v>
      </c>
      <c r="T18" s="49">
        <f>IFERROR(((VLOOKUP($E18,[1]Koeficienty_ITI!$A$2:$H$40,7,0))*$H18),0)</f>
        <v>0</v>
      </c>
      <c r="U18" s="50">
        <f>IFERROR(((VLOOKUP($E18,[1]Koeficienty_ITI!$A$2:$H$40,8,0))*$H18),0)</f>
        <v>0</v>
      </c>
      <c r="V18" s="48">
        <f>IFERROR(((VLOOKUP($L18,[1]Koeficienty_ITI!$A$2:$H$40,6,0))*$H18),0)</f>
        <v>0</v>
      </c>
      <c r="W18" s="49">
        <f>IFERROR(((VLOOKUP($L18,[1]Koeficienty_ITI!$A$2:$H$40,7,0))*$H18),0)</f>
        <v>0</v>
      </c>
      <c r="X18" s="50">
        <f>IFERROR(((VLOOKUP($L18,[1]Koeficienty_ITI!$A$2:$H$40,8,0))*$H18),0)</f>
        <v>0</v>
      </c>
      <c r="Y18" s="48">
        <f t="shared" si="1"/>
        <v>0</v>
      </c>
      <c r="Z18" s="49">
        <f t="shared" si="2"/>
        <v>0</v>
      </c>
      <c r="AA18" s="51">
        <f t="shared" si="3"/>
        <v>0</v>
      </c>
      <c r="AB18" s="52" t="str">
        <f t="shared" si="4"/>
        <v>áno</v>
      </c>
      <c r="AC18" s="55" t="s">
        <v>58</v>
      </c>
      <c r="AD18" s="53" t="s">
        <v>59</v>
      </c>
      <c r="AE18" s="54" t="s">
        <v>101</v>
      </c>
      <c r="AF18" s="37" t="s">
        <v>42</v>
      </c>
      <c r="AG18" s="38" t="s">
        <v>43</v>
      </c>
      <c r="AH18" s="38"/>
    </row>
    <row r="19" spans="1:34" ht="42" hidden="1">
      <c r="A19" s="40" t="s">
        <v>85</v>
      </c>
      <c r="B19" s="22" t="s">
        <v>34</v>
      </c>
      <c r="C19" s="41" t="s">
        <v>98</v>
      </c>
      <c r="D19" s="42" t="s">
        <v>99</v>
      </c>
      <c r="E19" s="27" t="s">
        <v>102</v>
      </c>
      <c r="F19" s="42" t="s">
        <v>38</v>
      </c>
      <c r="G19" s="43">
        <v>1160127</v>
      </c>
      <c r="H19" s="44">
        <v>1160127</v>
      </c>
      <c r="I19" s="57">
        <f t="shared" si="6"/>
        <v>0</v>
      </c>
      <c r="J19" s="41" t="s">
        <v>77</v>
      </c>
      <c r="K19" s="42" t="s">
        <v>78</v>
      </c>
      <c r="L19" s="42" t="s">
        <v>79</v>
      </c>
      <c r="M19" s="42" t="s">
        <v>92</v>
      </c>
      <c r="N19" s="45">
        <v>4145189</v>
      </c>
      <c r="O19" s="46">
        <f>N19+H16+H17+H18+H19</f>
        <v>7245308</v>
      </c>
      <c r="P19" s="26"/>
      <c r="Q19" s="27"/>
      <c r="R19" s="47"/>
      <c r="S19" s="48">
        <f>IFERROR(((VLOOKUP($E19,[1]Koeficienty_ITI!$A$2:$H$40,6,0))*$H19),0)</f>
        <v>0</v>
      </c>
      <c r="T19" s="49">
        <f>IFERROR(((VLOOKUP($E19,[1]Koeficienty_ITI!$A$2:$H$40,7,0))*$H19),0)</f>
        <v>0</v>
      </c>
      <c r="U19" s="50">
        <f>IFERROR(((VLOOKUP($E19,[1]Koeficienty_ITI!$A$2:$H$40,8,0))*$H19),0)</f>
        <v>0</v>
      </c>
      <c r="V19" s="48">
        <f>IFERROR(((VLOOKUP($L19,[1]Koeficienty_ITI!$A$2:$H$40,6,0))*$H19),0)</f>
        <v>0</v>
      </c>
      <c r="W19" s="49">
        <f>IFERROR(((VLOOKUP($L19,[1]Koeficienty_ITI!$A$2:$H$40,7,0))*$H19),0)</f>
        <v>0</v>
      </c>
      <c r="X19" s="50">
        <f>IFERROR(((VLOOKUP($L19,[1]Koeficienty_ITI!$A$2:$H$40,8,0))*$H19),0)</f>
        <v>0</v>
      </c>
      <c r="Y19" s="48">
        <f t="shared" si="1"/>
        <v>0</v>
      </c>
      <c r="Z19" s="49">
        <f t="shared" si="2"/>
        <v>0</v>
      </c>
      <c r="AA19" s="51">
        <f t="shared" si="3"/>
        <v>0</v>
      </c>
      <c r="AB19" s="52" t="str">
        <f t="shared" si="4"/>
        <v>áno</v>
      </c>
      <c r="AC19" s="55" t="s">
        <v>58</v>
      </c>
      <c r="AD19" s="53" t="s">
        <v>59</v>
      </c>
      <c r="AE19" s="54" t="s">
        <v>101</v>
      </c>
      <c r="AF19" s="37" t="s">
        <v>42</v>
      </c>
      <c r="AG19" s="38" t="s">
        <v>43</v>
      </c>
      <c r="AH19" s="38"/>
    </row>
    <row r="20" spans="1:34" ht="28" hidden="1">
      <c r="A20" s="113" t="s">
        <v>33</v>
      </c>
      <c r="B20" s="105" t="s">
        <v>34</v>
      </c>
      <c r="C20" s="114" t="s">
        <v>35</v>
      </c>
      <c r="D20" s="115" t="s">
        <v>36</v>
      </c>
      <c r="E20" s="115" t="s">
        <v>37</v>
      </c>
      <c r="F20" s="115" t="s">
        <v>38</v>
      </c>
      <c r="G20" s="43">
        <v>508779</v>
      </c>
      <c r="H20" s="116">
        <v>508779</v>
      </c>
      <c r="I20" s="57">
        <f t="shared" si="6"/>
        <v>0</v>
      </c>
      <c r="J20" s="114" t="s">
        <v>35</v>
      </c>
      <c r="K20" s="115" t="s">
        <v>36</v>
      </c>
      <c r="L20" s="115" t="s">
        <v>39</v>
      </c>
      <c r="M20" s="115" t="s">
        <v>38</v>
      </c>
      <c r="N20" s="45">
        <v>995437</v>
      </c>
      <c r="O20" s="46">
        <f>N20+H20</f>
        <v>1504216</v>
      </c>
      <c r="P20" s="26" t="s">
        <v>40</v>
      </c>
      <c r="Q20" s="27">
        <v>169</v>
      </c>
      <c r="R20" s="47"/>
      <c r="S20" s="48">
        <f>IFERROR(((VLOOKUP($E20,[1]Koeficienty_ITI!$A$2:$H$40,6,0))*$H20),0)</f>
        <v>0</v>
      </c>
      <c r="T20" s="49">
        <f>IFERROR(((VLOOKUP($E20,[1]Koeficienty_ITI!$A$2:$H$40,7,0))*$H20),0)</f>
        <v>0</v>
      </c>
      <c r="U20" s="50">
        <f>IFERROR(((VLOOKUP($E20,[1]Koeficienty_ITI!$A$2:$H$40,8,0))*$H20),0)</f>
        <v>0</v>
      </c>
      <c r="V20" s="48">
        <f>IFERROR(((VLOOKUP($L20,[1]Koeficienty_ITI!$A$2:$H$40,6,0))*$H20),0)</f>
        <v>0</v>
      </c>
      <c r="W20" s="49">
        <f>IFERROR(((VLOOKUP($L20,[1]Koeficienty_ITI!$A$2:$H$40,7,0))*$H20),0)</f>
        <v>0</v>
      </c>
      <c r="X20" s="50">
        <f>IFERROR(((VLOOKUP($L20,[1]Koeficienty_ITI!$A$2:$H$40,8,0))*$H20),0)</f>
        <v>0</v>
      </c>
      <c r="Y20" s="48">
        <f t="shared" si="1"/>
        <v>0</v>
      </c>
      <c r="Z20" s="49">
        <f t="shared" si="2"/>
        <v>0</v>
      </c>
      <c r="AA20" s="51">
        <f t="shared" si="3"/>
        <v>0</v>
      </c>
      <c r="AB20" s="52" t="str">
        <f t="shared" si="4"/>
        <v>nie</v>
      </c>
      <c r="AC20" s="34" t="s">
        <v>41</v>
      </c>
      <c r="AD20" s="53" t="s">
        <v>42</v>
      </c>
      <c r="AE20" s="54"/>
      <c r="AF20" s="37" t="s">
        <v>42</v>
      </c>
      <c r="AG20" s="38" t="s">
        <v>43</v>
      </c>
      <c r="AH20" s="38" t="s">
        <v>44</v>
      </c>
    </row>
    <row r="21" spans="1:34" ht="28" hidden="1">
      <c r="A21" s="113" t="s">
        <v>33</v>
      </c>
      <c r="B21" s="105" t="s">
        <v>34</v>
      </c>
      <c r="C21" s="114" t="s">
        <v>35</v>
      </c>
      <c r="D21" s="115" t="s">
        <v>36</v>
      </c>
      <c r="E21" s="115" t="s">
        <v>45</v>
      </c>
      <c r="F21" s="115" t="s">
        <v>38</v>
      </c>
      <c r="G21" s="43">
        <v>2212</v>
      </c>
      <c r="H21" s="116">
        <v>2212</v>
      </c>
      <c r="I21" s="57">
        <f t="shared" si="6"/>
        <v>0</v>
      </c>
      <c r="J21" s="114" t="s">
        <v>35</v>
      </c>
      <c r="K21" s="115" t="s">
        <v>36</v>
      </c>
      <c r="L21" s="115" t="s">
        <v>39</v>
      </c>
      <c r="M21" s="115" t="s">
        <v>38</v>
      </c>
      <c r="N21" s="45">
        <v>995437</v>
      </c>
      <c r="O21" s="46">
        <f>N21+H20+H21</f>
        <v>1506428</v>
      </c>
      <c r="P21" s="26" t="s">
        <v>46</v>
      </c>
      <c r="Q21" s="27" t="s">
        <v>47</v>
      </c>
      <c r="R21" s="47"/>
      <c r="S21" s="48">
        <f>IFERROR(((VLOOKUP($E21,[1]Koeficienty_ITI!$A$2:$H$40,6,0))*$H21),0)</f>
        <v>0</v>
      </c>
      <c r="T21" s="49">
        <f>IFERROR(((VLOOKUP($E21,[1]Koeficienty_ITI!$A$2:$H$40,7,0))*$H21),0)</f>
        <v>0</v>
      </c>
      <c r="U21" s="50">
        <f>IFERROR(((VLOOKUP($E21,[1]Koeficienty_ITI!$A$2:$H$40,8,0))*$H21),0)</f>
        <v>0</v>
      </c>
      <c r="V21" s="48">
        <f>IFERROR(((VLOOKUP($L21,[1]Koeficienty_ITI!$A$2:$H$40,6,0))*$H21),0)</f>
        <v>0</v>
      </c>
      <c r="W21" s="49">
        <f>IFERROR(((VLOOKUP($L21,[1]Koeficienty_ITI!$A$2:$H$40,7,0))*$H21),0)</f>
        <v>0</v>
      </c>
      <c r="X21" s="50">
        <f>IFERROR(((VLOOKUP($L21,[1]Koeficienty_ITI!$A$2:$H$40,8,0))*$H21),0)</f>
        <v>0</v>
      </c>
      <c r="Y21" s="48">
        <f t="shared" si="1"/>
        <v>0</v>
      </c>
      <c r="Z21" s="49">
        <f t="shared" si="2"/>
        <v>0</v>
      </c>
      <c r="AA21" s="51">
        <f t="shared" si="3"/>
        <v>0</v>
      </c>
      <c r="AB21" s="52" t="str">
        <f t="shared" si="4"/>
        <v>nie</v>
      </c>
      <c r="AC21" s="34" t="s">
        <v>41</v>
      </c>
      <c r="AD21" s="53" t="s">
        <v>42</v>
      </c>
      <c r="AE21" s="54"/>
      <c r="AF21" s="37" t="s">
        <v>42</v>
      </c>
      <c r="AG21" s="38" t="s">
        <v>43</v>
      </c>
      <c r="AH21" s="38" t="s">
        <v>48</v>
      </c>
    </row>
    <row r="22" spans="1:34" ht="28" hidden="1">
      <c r="A22" s="113" t="s">
        <v>33</v>
      </c>
      <c r="B22" s="105" t="s">
        <v>34</v>
      </c>
      <c r="C22" s="114" t="s">
        <v>49</v>
      </c>
      <c r="D22" s="115" t="s">
        <v>50</v>
      </c>
      <c r="E22" s="115" t="s">
        <v>51</v>
      </c>
      <c r="F22" s="115" t="s">
        <v>38</v>
      </c>
      <c r="G22" s="43">
        <v>97391</v>
      </c>
      <c r="H22" s="116">
        <v>97391</v>
      </c>
      <c r="I22" s="57">
        <f t="shared" si="6"/>
        <v>0</v>
      </c>
      <c r="J22" s="114" t="s">
        <v>49</v>
      </c>
      <c r="K22" s="115" t="s">
        <v>50</v>
      </c>
      <c r="L22" s="115" t="s">
        <v>52</v>
      </c>
      <c r="M22" s="115" t="s">
        <v>38</v>
      </c>
      <c r="N22" s="45">
        <v>202898</v>
      </c>
      <c r="O22" s="46">
        <f>N22+H22</f>
        <v>300289</v>
      </c>
      <c r="P22" s="26" t="s">
        <v>53</v>
      </c>
      <c r="Q22" s="27" t="s">
        <v>54</v>
      </c>
      <c r="R22" s="47"/>
      <c r="S22" s="48">
        <f>IFERROR(((VLOOKUP($E22,[1]Koeficienty_ITI!$A$2:$H$40,6,0))*$H22),0)</f>
        <v>0</v>
      </c>
      <c r="T22" s="49">
        <f>IFERROR(((VLOOKUP($E22,[1]Koeficienty_ITI!$A$2:$H$40,7,0))*$H22),0)</f>
        <v>97391</v>
      </c>
      <c r="U22" s="50">
        <f>IFERROR(((VLOOKUP($E22,[1]Koeficienty_ITI!$A$2:$H$40,8,0))*$H22),0)</f>
        <v>0</v>
      </c>
      <c r="V22" s="48">
        <f>IFERROR(((VLOOKUP($L22,[1]Koeficienty_ITI!$A$2:$H$40,6,0))*$H22),0)</f>
        <v>0</v>
      </c>
      <c r="W22" s="49">
        <f>IFERROR(((VLOOKUP($L22,[1]Koeficienty_ITI!$A$2:$H$40,7,0))*$H22),0)</f>
        <v>97391</v>
      </c>
      <c r="X22" s="50">
        <f>IFERROR(((VLOOKUP($L22,[1]Koeficienty_ITI!$A$2:$H$40,8,0))*$H22),0)</f>
        <v>38956.400000000001</v>
      </c>
      <c r="Y22" s="48">
        <f t="shared" si="1"/>
        <v>0</v>
      </c>
      <c r="Z22" s="49">
        <f t="shared" si="2"/>
        <v>0</v>
      </c>
      <c r="AA22" s="51">
        <f t="shared" si="3"/>
        <v>38956.400000000001</v>
      </c>
      <c r="AB22" s="52" t="str">
        <f t="shared" si="4"/>
        <v>nie</v>
      </c>
      <c r="AC22" s="34" t="s">
        <v>41</v>
      </c>
      <c r="AD22" s="53" t="s">
        <v>42</v>
      </c>
      <c r="AE22" s="54"/>
      <c r="AF22" s="37" t="s">
        <v>42</v>
      </c>
      <c r="AG22" s="38" t="s">
        <v>55</v>
      </c>
      <c r="AH22" s="38" t="s">
        <v>48</v>
      </c>
    </row>
    <row r="23" spans="1:34" ht="28">
      <c r="A23" s="113" t="s">
        <v>103</v>
      </c>
      <c r="B23" s="105" t="s">
        <v>34</v>
      </c>
      <c r="C23" s="114" t="s">
        <v>98</v>
      </c>
      <c r="D23" s="115" t="s">
        <v>99</v>
      </c>
      <c r="E23" s="115" t="s">
        <v>104</v>
      </c>
      <c r="F23" s="115" t="s">
        <v>38</v>
      </c>
      <c r="G23" s="43">
        <v>3729058</v>
      </c>
      <c r="H23" s="116">
        <v>1349058</v>
      </c>
      <c r="I23" s="57">
        <f t="shared" si="6"/>
        <v>2380000</v>
      </c>
      <c r="J23" s="114" t="s">
        <v>77</v>
      </c>
      <c r="K23" s="115" t="s">
        <v>81</v>
      </c>
      <c r="L23" s="115" t="s">
        <v>82</v>
      </c>
      <c r="M23" s="115" t="s">
        <v>38</v>
      </c>
      <c r="N23" s="45">
        <v>1056119</v>
      </c>
      <c r="O23" s="46">
        <f>N23+H23</f>
        <v>2405177</v>
      </c>
      <c r="P23" s="26" t="s">
        <v>105</v>
      </c>
      <c r="Q23" s="27" t="s">
        <v>84</v>
      </c>
      <c r="R23" s="47"/>
      <c r="S23" s="48">
        <f>IFERROR(((VLOOKUP($E23,[1]Koeficienty_ITI!$A$2:$H$40,6,0))*$H23),0)</f>
        <v>0</v>
      </c>
      <c r="T23" s="49">
        <f>IFERROR(((VLOOKUP($E23,[1]Koeficienty_ITI!$A$2:$H$40,7,0))*$H23),0)</f>
        <v>0</v>
      </c>
      <c r="U23" s="50">
        <f>IFERROR(((VLOOKUP($E23,[1]Koeficienty_ITI!$A$2:$H$40,8,0))*$H23),0)</f>
        <v>0</v>
      </c>
      <c r="V23" s="48">
        <f>IFERROR(((VLOOKUP($L23,[1]Koeficienty_ITI!$A$2:$H$40,6,0))*$H23),0)</f>
        <v>0</v>
      </c>
      <c r="W23" s="49">
        <f>IFERROR(((VLOOKUP($L23,[1]Koeficienty_ITI!$A$2:$H$40,7,0))*$H23),0)</f>
        <v>0</v>
      </c>
      <c r="X23" s="50">
        <f>IFERROR(((VLOOKUP($L23,[1]Koeficienty_ITI!$A$2:$H$40,8,0))*$H23),0)</f>
        <v>0</v>
      </c>
      <c r="Y23" s="48">
        <f t="shared" si="1"/>
        <v>0</v>
      </c>
      <c r="Z23" s="49">
        <f t="shared" si="2"/>
        <v>0</v>
      </c>
      <c r="AA23" s="51">
        <f t="shared" si="3"/>
        <v>0</v>
      </c>
      <c r="AB23" s="52" t="str">
        <f t="shared" si="4"/>
        <v>nie</v>
      </c>
      <c r="AC23" s="34" t="s">
        <v>41</v>
      </c>
      <c r="AD23" s="53" t="s">
        <v>42</v>
      </c>
      <c r="AE23" s="54" t="s">
        <v>106</v>
      </c>
      <c r="AF23" s="37" t="s">
        <v>42</v>
      </c>
      <c r="AG23" s="38" t="s">
        <v>43</v>
      </c>
      <c r="AH23" s="38" t="s">
        <v>48</v>
      </c>
    </row>
    <row r="24" spans="1:34" ht="28" hidden="1">
      <c r="A24" s="40" t="s">
        <v>103</v>
      </c>
      <c r="B24" s="22" t="s">
        <v>34</v>
      </c>
      <c r="C24" s="41" t="s">
        <v>49</v>
      </c>
      <c r="D24" s="42" t="s">
        <v>50</v>
      </c>
      <c r="E24" s="42" t="s">
        <v>61</v>
      </c>
      <c r="F24" s="42" t="s">
        <v>57</v>
      </c>
      <c r="G24" s="43">
        <v>75904</v>
      </c>
      <c r="H24" s="44">
        <v>75904</v>
      </c>
      <c r="I24" s="57">
        <f t="shared" si="6"/>
        <v>0</v>
      </c>
      <c r="J24" s="41" t="s">
        <v>49</v>
      </c>
      <c r="K24" s="42" t="s">
        <v>50</v>
      </c>
      <c r="L24" s="42" t="s">
        <v>62</v>
      </c>
      <c r="M24" s="42" t="s">
        <v>38</v>
      </c>
      <c r="N24" s="45">
        <v>1988782</v>
      </c>
      <c r="O24" s="46">
        <f>N24+H24</f>
        <v>2064686</v>
      </c>
      <c r="P24" s="26" t="s">
        <v>63</v>
      </c>
      <c r="Q24" s="27" t="s">
        <v>64</v>
      </c>
      <c r="R24" s="47"/>
      <c r="S24" s="48">
        <f>IFERROR(((VLOOKUP($E24,[1]Koeficienty_ITI!$A$2:$H$40,6,0))*$H24),0)</f>
        <v>30361.600000000002</v>
      </c>
      <c r="T24" s="49">
        <f>IFERROR(((VLOOKUP($E24,[1]Koeficienty_ITI!$A$2:$H$40,7,0))*$H24),0)</f>
        <v>75904</v>
      </c>
      <c r="U24" s="50">
        <f>IFERROR(((VLOOKUP($E24,[1]Koeficienty_ITI!$A$2:$H$40,8,0))*$H24),0)</f>
        <v>0</v>
      </c>
      <c r="V24" s="48">
        <f>IFERROR(((VLOOKUP($L24,[1]Koeficienty_ITI!$A$2:$H$40,6,0))*$H24),0)</f>
        <v>30361.600000000002</v>
      </c>
      <c r="W24" s="49">
        <f>IFERROR(((VLOOKUP($L24,[1]Koeficienty_ITI!$A$2:$H$40,7,0))*$H24),0)</f>
        <v>75904</v>
      </c>
      <c r="X24" s="50">
        <f>IFERROR(((VLOOKUP($L24,[1]Koeficienty_ITI!$A$2:$H$40,8,0))*$H24),0)</f>
        <v>75904</v>
      </c>
      <c r="Y24" s="48">
        <f t="shared" si="1"/>
        <v>0</v>
      </c>
      <c r="Z24" s="49">
        <f t="shared" si="2"/>
        <v>0</v>
      </c>
      <c r="AA24" s="51">
        <f t="shared" si="3"/>
        <v>75904</v>
      </c>
      <c r="AB24" s="52" t="str">
        <f t="shared" si="4"/>
        <v>áno</v>
      </c>
      <c r="AC24" s="55" t="s">
        <v>58</v>
      </c>
      <c r="AD24" s="53" t="s">
        <v>59</v>
      </c>
      <c r="AE24" s="54" t="s">
        <v>60</v>
      </c>
      <c r="AF24" s="37" t="s">
        <v>42</v>
      </c>
      <c r="AG24" s="38" t="s">
        <v>55</v>
      </c>
      <c r="AH24" s="38"/>
    </row>
    <row r="25" spans="1:34" ht="28" hidden="1">
      <c r="A25" s="40" t="s">
        <v>103</v>
      </c>
      <c r="B25" s="22" t="s">
        <v>34</v>
      </c>
      <c r="C25" s="41" t="s">
        <v>49</v>
      </c>
      <c r="D25" s="42" t="s">
        <v>50</v>
      </c>
      <c r="E25" s="42" t="s">
        <v>111</v>
      </c>
      <c r="F25" s="42" t="s">
        <v>57</v>
      </c>
      <c r="G25" s="43">
        <v>676778</v>
      </c>
      <c r="H25" s="44">
        <v>676778</v>
      </c>
      <c r="I25" s="57">
        <f t="shared" si="6"/>
        <v>0</v>
      </c>
      <c r="J25" s="41" t="s">
        <v>49</v>
      </c>
      <c r="K25" s="42" t="s">
        <v>50</v>
      </c>
      <c r="L25" s="42" t="s">
        <v>62</v>
      </c>
      <c r="M25" s="42" t="s">
        <v>38</v>
      </c>
      <c r="N25" s="45">
        <v>1988782</v>
      </c>
      <c r="O25" s="46">
        <f>N25+H24+H25</f>
        <v>2741464</v>
      </c>
      <c r="P25" s="26" t="s">
        <v>112</v>
      </c>
      <c r="Q25" s="27" t="s">
        <v>64</v>
      </c>
      <c r="R25" s="47"/>
      <c r="S25" s="48">
        <f>IFERROR(((VLOOKUP($E25,[1]Koeficienty_ITI!$A$2:$H$40,6,0))*$H25),0)</f>
        <v>270711.2</v>
      </c>
      <c r="T25" s="49">
        <f>IFERROR(((VLOOKUP($E25,[1]Koeficienty_ITI!$A$2:$H$40,7,0))*$H25),0)</f>
        <v>676778</v>
      </c>
      <c r="U25" s="50">
        <f>IFERROR(((VLOOKUP($E25,[1]Koeficienty_ITI!$A$2:$H$40,8,0))*$H25),0)</f>
        <v>0</v>
      </c>
      <c r="V25" s="48">
        <f>IFERROR(((VLOOKUP($L25,[1]Koeficienty_ITI!$A$2:$H$40,6,0))*$H25),0)</f>
        <v>270711.2</v>
      </c>
      <c r="W25" s="49">
        <f>IFERROR(((VLOOKUP($L25,[1]Koeficienty_ITI!$A$2:$H$40,7,0))*$H25),0)</f>
        <v>676778</v>
      </c>
      <c r="X25" s="50">
        <f>IFERROR(((VLOOKUP($L25,[1]Koeficienty_ITI!$A$2:$H$40,8,0))*$H25),0)</f>
        <v>676778</v>
      </c>
      <c r="Y25" s="48">
        <f t="shared" si="1"/>
        <v>0</v>
      </c>
      <c r="Z25" s="49">
        <f t="shared" si="2"/>
        <v>0</v>
      </c>
      <c r="AA25" s="51">
        <f t="shared" si="3"/>
        <v>676778</v>
      </c>
      <c r="AB25" s="52" t="str">
        <f t="shared" si="4"/>
        <v>áno</v>
      </c>
      <c r="AC25" s="55" t="s">
        <v>58</v>
      </c>
      <c r="AD25" s="53" t="s">
        <v>59</v>
      </c>
      <c r="AE25" s="54" t="s">
        <v>60</v>
      </c>
      <c r="AF25" s="37" t="s">
        <v>42</v>
      </c>
      <c r="AG25" s="38" t="s">
        <v>55</v>
      </c>
      <c r="AH25" s="38"/>
    </row>
    <row r="26" spans="1:34" ht="28" hidden="1">
      <c r="A26" s="40" t="s">
        <v>103</v>
      </c>
      <c r="B26" s="22" t="s">
        <v>34</v>
      </c>
      <c r="C26" s="41" t="s">
        <v>49</v>
      </c>
      <c r="D26" s="42" t="s">
        <v>50</v>
      </c>
      <c r="E26" s="42" t="s">
        <v>89</v>
      </c>
      <c r="F26" s="42" t="s">
        <v>57</v>
      </c>
      <c r="G26" s="43">
        <v>307452</v>
      </c>
      <c r="H26" s="44">
        <v>307452</v>
      </c>
      <c r="I26" s="57">
        <f t="shared" si="6"/>
        <v>0</v>
      </c>
      <c r="J26" s="41" t="s">
        <v>49</v>
      </c>
      <c r="K26" s="42" t="s">
        <v>50</v>
      </c>
      <c r="L26" s="42" t="s">
        <v>62</v>
      </c>
      <c r="M26" s="42" t="s">
        <v>38</v>
      </c>
      <c r="N26" s="45">
        <v>1988782</v>
      </c>
      <c r="O26" s="46">
        <f>N26+H24+H25+H26</f>
        <v>3048916</v>
      </c>
      <c r="P26" s="27" t="s">
        <v>64</v>
      </c>
      <c r="Q26" s="27" t="s">
        <v>64</v>
      </c>
      <c r="R26" s="47"/>
      <c r="S26" s="48">
        <f>IFERROR(((VLOOKUP($E26,[1]Koeficienty_ITI!$A$2:$H$40,6,0))*$H26),0)</f>
        <v>122980.8</v>
      </c>
      <c r="T26" s="49">
        <f>IFERROR(((VLOOKUP($E26,[1]Koeficienty_ITI!$A$2:$H$40,7,0))*$H26),0)</f>
        <v>307452</v>
      </c>
      <c r="U26" s="50">
        <f>IFERROR(((VLOOKUP($E26,[1]Koeficienty_ITI!$A$2:$H$40,8,0))*$H26),0)</f>
        <v>307452</v>
      </c>
      <c r="V26" s="48">
        <f>IFERROR(((VLOOKUP($L26,[1]Koeficienty_ITI!$A$2:$H$40,6,0))*$H26),0)</f>
        <v>122980.8</v>
      </c>
      <c r="W26" s="49">
        <f>IFERROR(((VLOOKUP($L26,[1]Koeficienty_ITI!$A$2:$H$40,7,0))*$H26),0)</f>
        <v>307452</v>
      </c>
      <c r="X26" s="50">
        <f>IFERROR(((VLOOKUP($L26,[1]Koeficienty_ITI!$A$2:$H$40,8,0))*$H26),0)</f>
        <v>307452</v>
      </c>
      <c r="Y26" s="48">
        <f t="shared" si="1"/>
        <v>0</v>
      </c>
      <c r="Z26" s="49">
        <f t="shared" si="2"/>
        <v>0</v>
      </c>
      <c r="AA26" s="51">
        <f t="shared" si="3"/>
        <v>0</v>
      </c>
      <c r="AB26" s="52" t="str">
        <f t="shared" si="4"/>
        <v>áno</v>
      </c>
      <c r="AC26" s="55" t="s">
        <v>58</v>
      </c>
      <c r="AD26" s="53" t="s">
        <v>59</v>
      </c>
      <c r="AE26" s="54" t="s">
        <v>60</v>
      </c>
      <c r="AF26" s="37" t="s">
        <v>42</v>
      </c>
      <c r="AG26" s="38" t="s">
        <v>43</v>
      </c>
      <c r="AH26" s="38"/>
    </row>
    <row r="27" spans="1:34" ht="28" hidden="1">
      <c r="A27" s="40" t="s">
        <v>103</v>
      </c>
      <c r="B27" s="22" t="s">
        <v>34</v>
      </c>
      <c r="C27" s="41" t="s">
        <v>49</v>
      </c>
      <c r="D27" s="42" t="s">
        <v>65</v>
      </c>
      <c r="E27" s="42" t="s">
        <v>66</v>
      </c>
      <c r="F27" s="42" t="s">
        <v>67</v>
      </c>
      <c r="G27" s="43">
        <v>7301990</v>
      </c>
      <c r="H27" s="44">
        <v>3400000</v>
      </c>
      <c r="I27" s="57">
        <f t="shared" si="6"/>
        <v>3901990</v>
      </c>
      <c r="J27" s="41" t="s">
        <v>49</v>
      </c>
      <c r="K27" s="42" t="s">
        <v>68</v>
      </c>
      <c r="L27" s="42" t="s">
        <v>69</v>
      </c>
      <c r="M27" s="42" t="s">
        <v>70</v>
      </c>
      <c r="N27" s="45">
        <v>1549085</v>
      </c>
      <c r="O27" s="46">
        <f>N27+H27</f>
        <v>4949085</v>
      </c>
      <c r="P27" s="56" t="s">
        <v>71</v>
      </c>
      <c r="Q27" s="27" t="s">
        <v>113</v>
      </c>
      <c r="R27" s="47" t="s">
        <v>76</v>
      </c>
      <c r="S27" s="48">
        <f>H27*1</f>
        <v>3400000</v>
      </c>
      <c r="T27" s="49">
        <f>H27*0.4</f>
        <v>1360000</v>
      </c>
      <c r="U27" s="50">
        <f>H27*0</f>
        <v>0</v>
      </c>
      <c r="V27" s="48">
        <f>IFERROR(((VLOOKUP($L27,[1]Koeficienty_ITI!$A$2:$H$40,6,0))*$H27),0)</f>
        <v>3400000</v>
      </c>
      <c r="W27" s="49">
        <f>IFERROR(((VLOOKUP($L27,[1]Koeficienty_ITI!$A$2:$H$40,7,0))*$H27),0)</f>
        <v>1360000</v>
      </c>
      <c r="X27" s="50">
        <f>IFERROR(((VLOOKUP($L27,[1]Koeficienty_ITI!$A$2:$H$40,8,0))*$H27),0)</f>
        <v>0</v>
      </c>
      <c r="Y27" s="48">
        <f t="shared" si="1"/>
        <v>0</v>
      </c>
      <c r="Z27" s="49">
        <f t="shared" si="2"/>
        <v>0</v>
      </c>
      <c r="AA27" s="51">
        <f t="shared" si="3"/>
        <v>0</v>
      </c>
      <c r="AB27" s="52" t="str">
        <f t="shared" si="4"/>
        <v>áno</v>
      </c>
      <c r="AC27" s="55" t="s">
        <v>58</v>
      </c>
      <c r="AD27" s="53" t="s">
        <v>59</v>
      </c>
      <c r="AE27" s="54" t="s">
        <v>60</v>
      </c>
      <c r="AF27" s="37" t="s">
        <v>42</v>
      </c>
      <c r="AG27" s="38" t="s">
        <v>43</v>
      </c>
      <c r="AH27" s="38"/>
    </row>
    <row r="28" spans="1:34" ht="28" hidden="1">
      <c r="A28" s="40" t="s">
        <v>103</v>
      </c>
      <c r="B28" s="22" t="s">
        <v>34</v>
      </c>
      <c r="C28" s="41" t="s">
        <v>49</v>
      </c>
      <c r="D28" s="42" t="s">
        <v>50</v>
      </c>
      <c r="E28" s="42" t="s">
        <v>114</v>
      </c>
      <c r="F28" s="42" t="s">
        <v>57</v>
      </c>
      <c r="G28" s="59">
        <v>473058</v>
      </c>
      <c r="H28" s="44">
        <v>473058</v>
      </c>
      <c r="I28" s="57">
        <f t="shared" si="6"/>
        <v>0</v>
      </c>
      <c r="J28" s="41" t="s">
        <v>49</v>
      </c>
      <c r="K28" s="42" t="s">
        <v>68</v>
      </c>
      <c r="L28" s="42" t="s">
        <v>69</v>
      </c>
      <c r="M28" s="42" t="s">
        <v>70</v>
      </c>
      <c r="N28" s="45">
        <v>1549085</v>
      </c>
      <c r="O28" s="60">
        <f>N28+H27+H28</f>
        <v>5422143</v>
      </c>
      <c r="P28" s="61" t="s">
        <v>115</v>
      </c>
      <c r="Q28" s="27" t="s">
        <v>113</v>
      </c>
      <c r="R28" s="47" t="s">
        <v>116</v>
      </c>
      <c r="S28" s="62">
        <f>(H28*0.4*([2]PSK_schvaleny_Dimenzia_1!$AE$185/([2]PSK_schvaleny_Dimenzia_1!$AE$185+[2]PSK_schvaleny_Dimenzia_1!$AE$194+[2]PSK_schvaleny_Dimenzia_1!$AE$204)))+(H28*0.4*([2]PSK_schvaleny_Dimenzia_1!$AE$194/([2]PSK_schvaleny_Dimenzia_1!$AE$185+[2]PSK_schvaleny_Dimenzia_1!$AE$194+[2]PSK_schvaleny_Dimenzia_1!$AE$204)))+(H28*1*([2]PSK_schvaleny_Dimenzia_1!$AE$204/([2]PSK_schvaleny_Dimenzia_1!$AE$185+[2]PSK_schvaleny_Dimenzia_1!$AE$194+[2]PSK_schvaleny_Dimenzia_1!$AE$204)))</f>
        <v>275784.12413088162</v>
      </c>
      <c r="T28" s="49">
        <f>H28*1</f>
        <v>473058</v>
      </c>
      <c r="U28" s="50">
        <f>H28*0</f>
        <v>0</v>
      </c>
      <c r="V28" s="48">
        <f>IFERROR(((VLOOKUP($L28,[1]Koeficienty_ITI!$A$2:$H$40,6,0))*$H28),0)</f>
        <v>473058</v>
      </c>
      <c r="W28" s="49">
        <f>IFERROR(((VLOOKUP($L28,[1]Koeficienty_ITI!$A$2:$H$40,7,0))*$H28),0)</f>
        <v>189223.2</v>
      </c>
      <c r="X28" s="50">
        <f>IFERROR(((VLOOKUP($L28,[1]Koeficienty_ITI!$A$2:$H$40,8,0))*$H28),0)</f>
        <v>0</v>
      </c>
      <c r="Y28" s="48">
        <f t="shared" si="1"/>
        <v>197273.87586911838</v>
      </c>
      <c r="Z28" s="49">
        <f t="shared" si="2"/>
        <v>-283834.8</v>
      </c>
      <c r="AA28" s="51">
        <f t="shared" si="3"/>
        <v>0</v>
      </c>
      <c r="AB28" s="52" t="str">
        <f t="shared" si="4"/>
        <v>áno</v>
      </c>
      <c r="AC28" s="55" t="s">
        <v>58</v>
      </c>
      <c r="AD28" s="53" t="s">
        <v>59</v>
      </c>
      <c r="AE28" s="54" t="s">
        <v>60</v>
      </c>
      <c r="AF28" s="37" t="s">
        <v>42</v>
      </c>
      <c r="AG28" s="38" t="s">
        <v>88</v>
      </c>
      <c r="AH28" s="38"/>
    </row>
    <row r="29" spans="1:34" ht="28" hidden="1">
      <c r="A29" s="40" t="s">
        <v>103</v>
      </c>
      <c r="B29" s="22" t="s">
        <v>34</v>
      </c>
      <c r="C29" s="41" t="s">
        <v>77</v>
      </c>
      <c r="D29" s="42" t="s">
        <v>78</v>
      </c>
      <c r="E29" s="42" t="s">
        <v>79</v>
      </c>
      <c r="F29" s="42" t="s">
        <v>80</v>
      </c>
      <c r="G29" s="43">
        <v>105687</v>
      </c>
      <c r="H29" s="44">
        <v>105687</v>
      </c>
      <c r="I29" s="57">
        <f t="shared" si="6"/>
        <v>0</v>
      </c>
      <c r="J29" s="41" t="s">
        <v>49</v>
      </c>
      <c r="K29" s="42" t="s">
        <v>68</v>
      </c>
      <c r="L29" s="42" t="s">
        <v>74</v>
      </c>
      <c r="M29" s="42" t="s">
        <v>70</v>
      </c>
      <c r="N29" s="45">
        <v>196147</v>
      </c>
      <c r="O29" s="46">
        <f>N29+H29</f>
        <v>301834</v>
      </c>
      <c r="P29" s="26" t="s">
        <v>83</v>
      </c>
      <c r="Q29" s="27" t="s">
        <v>75</v>
      </c>
      <c r="R29" s="47"/>
      <c r="S29" s="48">
        <f>IFERROR(((VLOOKUP($E29,[1]Koeficienty_ITI!$A$2:$H$40,6,0))*$H29),0)</f>
        <v>0</v>
      </c>
      <c r="T29" s="49">
        <f>IFERROR(((VLOOKUP($E29,[1]Koeficienty_ITI!$A$2:$H$40,7,0))*$H29),0)</f>
        <v>0</v>
      </c>
      <c r="U29" s="50">
        <f>IFERROR(((VLOOKUP($E29,[1]Koeficienty_ITI!$A$2:$H$40,8,0))*$H29),0)</f>
        <v>0</v>
      </c>
      <c r="V29" s="48">
        <f>IFERROR(((VLOOKUP($L29,[1]Koeficienty_ITI!$A$2:$H$40,6,0))*$H29),0)</f>
        <v>105687</v>
      </c>
      <c r="W29" s="49">
        <f>IFERROR(((VLOOKUP($L29,[1]Koeficienty_ITI!$A$2:$H$40,7,0))*$H29),0)</f>
        <v>42274.8</v>
      </c>
      <c r="X29" s="50">
        <f>IFERROR(((VLOOKUP($L29,[1]Koeficienty_ITI!$A$2:$H$40,8,0))*$H29),0)</f>
        <v>0</v>
      </c>
      <c r="Y29" s="48">
        <f t="shared" si="1"/>
        <v>105687</v>
      </c>
      <c r="Z29" s="49">
        <f t="shared" si="2"/>
        <v>42274.8</v>
      </c>
      <c r="AA29" s="51">
        <f t="shared" si="3"/>
        <v>0</v>
      </c>
      <c r="AB29" s="52" t="str">
        <f t="shared" si="4"/>
        <v>áno</v>
      </c>
      <c r="AC29" s="55" t="s">
        <v>58</v>
      </c>
      <c r="AD29" s="53" t="s">
        <v>59</v>
      </c>
      <c r="AE29" s="54" t="s">
        <v>117</v>
      </c>
      <c r="AF29" s="37" t="s">
        <v>42</v>
      </c>
      <c r="AG29" s="38" t="s">
        <v>88</v>
      </c>
      <c r="AH29" s="38"/>
    </row>
    <row r="30" spans="1:34" ht="28">
      <c r="A30" s="113" t="s">
        <v>103</v>
      </c>
      <c r="B30" s="105" t="s">
        <v>34</v>
      </c>
      <c r="C30" s="114" t="s">
        <v>98</v>
      </c>
      <c r="D30" s="115" t="s">
        <v>99</v>
      </c>
      <c r="E30" s="115" t="s">
        <v>107</v>
      </c>
      <c r="F30" s="115" t="s">
        <v>38</v>
      </c>
      <c r="G30" s="43">
        <v>264627</v>
      </c>
      <c r="H30" s="116">
        <v>264627</v>
      </c>
      <c r="I30" s="57">
        <f t="shared" si="6"/>
        <v>0</v>
      </c>
      <c r="J30" s="114" t="s">
        <v>77</v>
      </c>
      <c r="K30" s="115" t="s">
        <v>81</v>
      </c>
      <c r="L30" s="115" t="s">
        <v>82</v>
      </c>
      <c r="M30" s="115" t="s">
        <v>38</v>
      </c>
      <c r="N30" s="45">
        <v>1056119</v>
      </c>
      <c r="O30" s="46">
        <f>N30+H29+H30</f>
        <v>1426433</v>
      </c>
      <c r="P30" s="26" t="s">
        <v>47</v>
      </c>
      <c r="Q30" s="27" t="s">
        <v>84</v>
      </c>
      <c r="R30" s="47"/>
      <c r="S30" s="48">
        <f>IFERROR(((VLOOKUP($E30,[1]Koeficienty_ITI!$A$2:$H$40,6,0))*$H30),0)</f>
        <v>0</v>
      </c>
      <c r="T30" s="49">
        <f>IFERROR(((VLOOKUP($E30,[1]Koeficienty_ITI!$A$2:$H$40,7,0))*$H30),0)</f>
        <v>0</v>
      </c>
      <c r="U30" s="50">
        <f>IFERROR(((VLOOKUP($E30,[1]Koeficienty_ITI!$A$2:$H$40,8,0))*$H30),0)</f>
        <v>0</v>
      </c>
      <c r="V30" s="48">
        <f>IFERROR(((VLOOKUP($L30,[1]Koeficienty_ITI!$A$2:$H$40,6,0))*$H30),0)</f>
        <v>0</v>
      </c>
      <c r="W30" s="49">
        <f>IFERROR(((VLOOKUP($L30,[1]Koeficienty_ITI!$A$2:$H$40,7,0))*$H30),0)</f>
        <v>0</v>
      </c>
      <c r="X30" s="50">
        <f>IFERROR(((VLOOKUP($L30,[1]Koeficienty_ITI!$A$2:$H$40,8,0))*$H30),0)</f>
        <v>0</v>
      </c>
      <c r="Y30" s="48">
        <f t="shared" si="1"/>
        <v>0</v>
      </c>
      <c r="Z30" s="49">
        <f t="shared" si="2"/>
        <v>0</v>
      </c>
      <c r="AA30" s="51">
        <f t="shared" si="3"/>
        <v>0</v>
      </c>
      <c r="AB30" s="52" t="str">
        <f t="shared" si="4"/>
        <v>nie</v>
      </c>
      <c r="AC30" s="34" t="s">
        <v>41</v>
      </c>
      <c r="AD30" s="35" t="s">
        <v>42</v>
      </c>
      <c r="AE30" s="54" t="s">
        <v>106</v>
      </c>
      <c r="AF30" s="37" t="s">
        <v>42</v>
      </c>
      <c r="AG30" s="38" t="s">
        <v>43</v>
      </c>
      <c r="AH30" s="38" t="s">
        <v>48</v>
      </c>
    </row>
    <row r="31" spans="1:34" ht="28">
      <c r="A31" s="113" t="s">
        <v>103</v>
      </c>
      <c r="B31" s="105" t="s">
        <v>34</v>
      </c>
      <c r="C31" s="114" t="s">
        <v>98</v>
      </c>
      <c r="D31" s="115" t="s">
        <v>99</v>
      </c>
      <c r="E31" s="115" t="s">
        <v>108</v>
      </c>
      <c r="F31" s="115" t="s">
        <v>38</v>
      </c>
      <c r="G31" s="43">
        <v>254980</v>
      </c>
      <c r="H31" s="116">
        <v>254980</v>
      </c>
      <c r="I31" s="57">
        <f t="shared" si="6"/>
        <v>0</v>
      </c>
      <c r="J31" s="114" t="s">
        <v>77</v>
      </c>
      <c r="K31" s="115" t="s">
        <v>81</v>
      </c>
      <c r="L31" s="115" t="s">
        <v>82</v>
      </c>
      <c r="M31" s="115" t="s">
        <v>38</v>
      </c>
      <c r="N31" s="45">
        <v>1056119</v>
      </c>
      <c r="O31" s="46">
        <f>N31+H29+H30+H31</f>
        <v>1681413</v>
      </c>
      <c r="P31" s="26" t="s">
        <v>47</v>
      </c>
      <c r="Q31" s="27" t="s">
        <v>84</v>
      </c>
      <c r="R31" s="47"/>
      <c r="S31" s="48">
        <f>IFERROR(((VLOOKUP($E31,[1]Koeficienty_ITI!$A$2:$H$40,6,0))*$H31),0)</f>
        <v>0</v>
      </c>
      <c r="T31" s="49">
        <f>IFERROR(((VLOOKUP($E31,[1]Koeficienty_ITI!$A$2:$H$40,7,0))*$H31),0)</f>
        <v>0</v>
      </c>
      <c r="U31" s="50">
        <f>IFERROR(((VLOOKUP($E31,[1]Koeficienty_ITI!$A$2:$H$40,8,0))*$H31),0)</f>
        <v>0</v>
      </c>
      <c r="V31" s="48">
        <f>IFERROR(((VLOOKUP($L31,[1]Koeficienty_ITI!$A$2:$H$40,6,0))*$H31),0)</f>
        <v>0</v>
      </c>
      <c r="W31" s="49">
        <f>IFERROR(((VLOOKUP($L31,[1]Koeficienty_ITI!$A$2:$H$40,7,0))*$H31),0)</f>
        <v>0</v>
      </c>
      <c r="X31" s="50">
        <f>IFERROR(((VLOOKUP($L31,[1]Koeficienty_ITI!$A$2:$H$40,8,0))*$H31),0)</f>
        <v>0</v>
      </c>
      <c r="Y31" s="48">
        <f t="shared" si="1"/>
        <v>0</v>
      </c>
      <c r="Z31" s="49">
        <f t="shared" si="2"/>
        <v>0</v>
      </c>
      <c r="AA31" s="51">
        <f t="shared" si="3"/>
        <v>0</v>
      </c>
      <c r="AB31" s="52" t="str">
        <f t="shared" si="4"/>
        <v>nie</v>
      </c>
      <c r="AC31" s="34" t="s">
        <v>41</v>
      </c>
      <c r="AD31" s="53" t="s">
        <v>42</v>
      </c>
      <c r="AE31" s="54" t="s">
        <v>106</v>
      </c>
      <c r="AF31" s="37" t="s">
        <v>42</v>
      </c>
      <c r="AG31" s="38" t="s">
        <v>43</v>
      </c>
      <c r="AH31" s="38" t="s">
        <v>48</v>
      </c>
    </row>
    <row r="32" spans="1:34" ht="28" hidden="1">
      <c r="A32" s="40" t="s">
        <v>118</v>
      </c>
      <c r="B32" s="22" t="s">
        <v>34</v>
      </c>
      <c r="C32" s="41" t="s">
        <v>49</v>
      </c>
      <c r="D32" s="42" t="s">
        <v>50</v>
      </c>
      <c r="E32" s="42" t="s">
        <v>56</v>
      </c>
      <c r="F32" s="42" t="s">
        <v>57</v>
      </c>
      <c r="G32" s="43">
        <v>136926</v>
      </c>
      <c r="H32" s="44">
        <v>136926</v>
      </c>
      <c r="I32" s="57">
        <f t="shared" si="6"/>
        <v>0</v>
      </c>
      <c r="J32" s="41" t="s">
        <v>49</v>
      </c>
      <c r="K32" s="42" t="s">
        <v>50</v>
      </c>
      <c r="L32" s="42" t="s">
        <v>119</v>
      </c>
      <c r="M32" s="42" t="s">
        <v>57</v>
      </c>
      <c r="N32" s="45">
        <v>1375628</v>
      </c>
      <c r="O32" s="46">
        <f>N32+H32</f>
        <v>1512554</v>
      </c>
      <c r="P32" s="26" t="s">
        <v>54</v>
      </c>
      <c r="Q32" s="27" t="s">
        <v>120</v>
      </c>
      <c r="R32" s="47"/>
      <c r="S32" s="48">
        <f>IFERROR(((VLOOKUP($E32,[1]Koeficienty_ITI!$A$2:$H$40,6,0))*$H32),0)</f>
        <v>0</v>
      </c>
      <c r="T32" s="49">
        <f>IFERROR(((VLOOKUP($E32,[1]Koeficienty_ITI!$A$2:$H$40,7,0))*$H32),0)</f>
        <v>136926</v>
      </c>
      <c r="U32" s="50">
        <f>IFERROR(((VLOOKUP($E32,[1]Koeficienty_ITI!$A$2:$H$40,8,0))*$H32),0)</f>
        <v>54770.400000000001</v>
      </c>
      <c r="V32" s="48">
        <f>IFERROR(((VLOOKUP($L32,[1]Koeficienty_ITI!$A$2:$H$40,6,0))*$H32),0)</f>
        <v>136926</v>
      </c>
      <c r="W32" s="49">
        <f>IFERROR(((VLOOKUP($L32,[1]Koeficienty_ITI!$A$2:$H$40,7,0))*$H32),0)</f>
        <v>136926</v>
      </c>
      <c r="X32" s="50">
        <f>IFERROR(((VLOOKUP($L32,[1]Koeficienty_ITI!$A$2:$H$40,8,0))*$H32),0)</f>
        <v>54770.400000000001</v>
      </c>
      <c r="Y32" s="48">
        <f t="shared" si="1"/>
        <v>136926</v>
      </c>
      <c r="Z32" s="49">
        <f t="shared" si="2"/>
        <v>0</v>
      </c>
      <c r="AA32" s="51">
        <f t="shared" si="3"/>
        <v>0</v>
      </c>
      <c r="AB32" s="52" t="str">
        <f t="shared" si="4"/>
        <v>nie</v>
      </c>
      <c r="AC32" s="34" t="s">
        <v>41</v>
      </c>
      <c r="AD32" s="53" t="s">
        <v>42</v>
      </c>
      <c r="AE32" s="54"/>
      <c r="AF32" s="37" t="s">
        <v>42</v>
      </c>
      <c r="AG32" s="38" t="s">
        <v>88</v>
      </c>
      <c r="AH32" s="38" t="s">
        <v>121</v>
      </c>
    </row>
    <row r="33" spans="1:34" ht="28" hidden="1">
      <c r="A33" s="40" t="s">
        <v>118</v>
      </c>
      <c r="B33" s="22" t="s">
        <v>34</v>
      </c>
      <c r="C33" s="41" t="s">
        <v>49</v>
      </c>
      <c r="D33" s="42" t="s">
        <v>50</v>
      </c>
      <c r="E33" s="42" t="s">
        <v>61</v>
      </c>
      <c r="F33" s="42" t="s">
        <v>57</v>
      </c>
      <c r="G33" s="43">
        <v>52208</v>
      </c>
      <c r="H33" s="44">
        <v>52208</v>
      </c>
      <c r="I33" s="57">
        <f t="shared" si="6"/>
        <v>0</v>
      </c>
      <c r="J33" s="41" t="s">
        <v>49</v>
      </c>
      <c r="K33" s="42" t="s">
        <v>50</v>
      </c>
      <c r="L33" s="42" t="s">
        <v>111</v>
      </c>
      <c r="M33" s="42" t="s">
        <v>57</v>
      </c>
      <c r="N33" s="45">
        <v>465493</v>
      </c>
      <c r="O33" s="46">
        <f>N33+H33</f>
        <v>517701</v>
      </c>
      <c r="P33" s="26" t="s">
        <v>63</v>
      </c>
      <c r="Q33" s="27" t="s">
        <v>112</v>
      </c>
      <c r="R33" s="47"/>
      <c r="S33" s="48">
        <f>IFERROR(((VLOOKUP($E33,[1]Koeficienty_ITI!$A$2:$H$40,6,0))*$H33),0)</f>
        <v>20883.2</v>
      </c>
      <c r="T33" s="49">
        <f>IFERROR(((VLOOKUP($E33,[1]Koeficienty_ITI!$A$2:$H$40,7,0))*$H33),0)</f>
        <v>52208</v>
      </c>
      <c r="U33" s="50">
        <f>IFERROR(((VLOOKUP($E33,[1]Koeficienty_ITI!$A$2:$H$40,8,0))*$H33),0)</f>
        <v>0</v>
      </c>
      <c r="V33" s="48">
        <f>IFERROR(((VLOOKUP($L33,[1]Koeficienty_ITI!$A$2:$H$40,6,0))*$H33),0)</f>
        <v>20883.2</v>
      </c>
      <c r="W33" s="49">
        <f>IFERROR(((VLOOKUP($L33,[1]Koeficienty_ITI!$A$2:$H$40,7,0))*$H33),0)</f>
        <v>52208</v>
      </c>
      <c r="X33" s="50">
        <f>IFERROR(((VLOOKUP($L33,[1]Koeficienty_ITI!$A$2:$H$40,8,0))*$H33),0)</f>
        <v>0</v>
      </c>
      <c r="Y33" s="48">
        <f t="shared" si="1"/>
        <v>0</v>
      </c>
      <c r="Z33" s="49">
        <f t="shared" si="2"/>
        <v>0</v>
      </c>
      <c r="AA33" s="51">
        <f t="shared" si="3"/>
        <v>0</v>
      </c>
      <c r="AB33" s="52" t="str">
        <f t="shared" si="4"/>
        <v>nie</v>
      </c>
      <c r="AC33" s="34" t="s">
        <v>41</v>
      </c>
      <c r="AD33" s="53" t="s">
        <v>42</v>
      </c>
      <c r="AE33" s="54"/>
      <c r="AF33" s="37" t="s">
        <v>42</v>
      </c>
      <c r="AG33" s="38" t="s">
        <v>43</v>
      </c>
      <c r="AH33" s="38" t="s">
        <v>121</v>
      </c>
    </row>
    <row r="34" spans="1:34" ht="28" hidden="1">
      <c r="A34" s="40" t="s">
        <v>118</v>
      </c>
      <c r="B34" s="22" t="s">
        <v>34</v>
      </c>
      <c r="C34" s="41" t="s">
        <v>49</v>
      </c>
      <c r="D34" s="42" t="s">
        <v>50</v>
      </c>
      <c r="E34" s="42" t="s">
        <v>89</v>
      </c>
      <c r="F34" s="42" t="s">
        <v>57</v>
      </c>
      <c r="G34" s="43">
        <v>211468</v>
      </c>
      <c r="H34" s="44">
        <v>211468</v>
      </c>
      <c r="I34" s="57">
        <f t="shared" si="6"/>
        <v>0</v>
      </c>
      <c r="J34" s="41" t="s">
        <v>49</v>
      </c>
      <c r="K34" s="42" t="s">
        <v>50</v>
      </c>
      <c r="L34" s="42" t="s">
        <v>62</v>
      </c>
      <c r="M34" s="42" t="s">
        <v>38</v>
      </c>
      <c r="N34" s="45">
        <v>1367902</v>
      </c>
      <c r="O34" s="46">
        <f>N34+H34</f>
        <v>1579370</v>
      </c>
      <c r="P34" s="27" t="s">
        <v>64</v>
      </c>
      <c r="Q34" s="27" t="s">
        <v>64</v>
      </c>
      <c r="R34" s="47"/>
      <c r="S34" s="48">
        <f>IFERROR(((VLOOKUP($E34,[1]Koeficienty_ITI!$A$2:$H$40,6,0))*$H34),0)</f>
        <v>84587.200000000012</v>
      </c>
      <c r="T34" s="49">
        <f>IFERROR(((VLOOKUP($E34,[1]Koeficienty_ITI!$A$2:$H$40,7,0))*$H34),0)</f>
        <v>211468</v>
      </c>
      <c r="U34" s="50">
        <f>IFERROR(((VLOOKUP($E34,[1]Koeficienty_ITI!$A$2:$H$40,8,0))*$H34),0)</f>
        <v>211468</v>
      </c>
      <c r="V34" s="48">
        <f>IFERROR(((VLOOKUP($L34,[1]Koeficienty_ITI!$A$2:$H$40,6,0))*$H34),0)</f>
        <v>84587.200000000012</v>
      </c>
      <c r="W34" s="49">
        <f>IFERROR(((VLOOKUP($L34,[1]Koeficienty_ITI!$A$2:$H$40,7,0))*$H34),0)</f>
        <v>211468</v>
      </c>
      <c r="X34" s="50">
        <f>IFERROR(((VLOOKUP($L34,[1]Koeficienty_ITI!$A$2:$H$40,8,0))*$H34),0)</f>
        <v>211468</v>
      </c>
      <c r="Y34" s="48">
        <f t="shared" si="1"/>
        <v>0</v>
      </c>
      <c r="Z34" s="49">
        <f t="shared" si="2"/>
        <v>0</v>
      </c>
      <c r="AA34" s="51">
        <f t="shared" si="3"/>
        <v>0</v>
      </c>
      <c r="AB34" s="52" t="str">
        <f t="shared" si="4"/>
        <v>áno</v>
      </c>
      <c r="AC34" s="55" t="s">
        <v>58</v>
      </c>
      <c r="AD34" s="53" t="s">
        <v>59</v>
      </c>
      <c r="AE34" s="54" t="s">
        <v>60</v>
      </c>
      <c r="AF34" s="37" t="s">
        <v>42</v>
      </c>
      <c r="AG34" s="38" t="s">
        <v>43</v>
      </c>
      <c r="AH34" s="38"/>
    </row>
    <row r="35" spans="1:34" ht="28" hidden="1">
      <c r="A35" s="40" t="s">
        <v>118</v>
      </c>
      <c r="B35" s="22" t="s">
        <v>34</v>
      </c>
      <c r="C35" s="41" t="s">
        <v>77</v>
      </c>
      <c r="D35" s="42" t="s">
        <v>78</v>
      </c>
      <c r="E35" s="42" t="s">
        <v>95</v>
      </c>
      <c r="F35" s="42" t="s">
        <v>92</v>
      </c>
      <c r="G35" s="43">
        <v>430876</v>
      </c>
      <c r="H35" s="44">
        <v>251934</v>
      </c>
      <c r="I35" s="57">
        <f t="shared" si="6"/>
        <v>178942</v>
      </c>
      <c r="J35" s="41" t="s">
        <v>122</v>
      </c>
      <c r="K35" s="42" t="s">
        <v>123</v>
      </c>
      <c r="L35" s="42" t="s">
        <v>124</v>
      </c>
      <c r="M35" s="42" t="s">
        <v>38</v>
      </c>
      <c r="N35" s="45">
        <v>364055</v>
      </c>
      <c r="O35" s="46">
        <f>N35+H35</f>
        <v>615989</v>
      </c>
      <c r="P35" s="26" t="s">
        <v>96</v>
      </c>
      <c r="Q35" s="27" t="s">
        <v>125</v>
      </c>
      <c r="R35" s="47"/>
      <c r="S35" s="48">
        <f>IFERROR(((VLOOKUP($E35,[1]Koeficienty_ITI!$A$2:$H$40,6,0))*$H35),0)</f>
        <v>0</v>
      </c>
      <c r="T35" s="49">
        <f>IFERROR(((VLOOKUP($E35,[1]Koeficienty_ITI!$A$2:$H$40,7,0))*$H35),0)</f>
        <v>0</v>
      </c>
      <c r="U35" s="50">
        <f>IFERROR(((VLOOKUP($E35,[1]Koeficienty_ITI!$A$2:$H$40,8,0))*$H35),0)</f>
        <v>0</v>
      </c>
      <c r="V35" s="48">
        <f>IFERROR(((VLOOKUP($L35,[1]Koeficienty_ITI!$A$2:$H$40,6,0))*$H35),0)</f>
        <v>0</v>
      </c>
      <c r="W35" s="49">
        <f>IFERROR(((VLOOKUP($L35,[1]Koeficienty_ITI!$A$2:$H$40,7,0))*$H35),0)</f>
        <v>0</v>
      </c>
      <c r="X35" s="50">
        <f>IFERROR(((VLOOKUP($L35,[1]Koeficienty_ITI!$A$2:$H$40,8,0))*$H35),0)</f>
        <v>0</v>
      </c>
      <c r="Y35" s="48">
        <f t="shared" si="1"/>
        <v>0</v>
      </c>
      <c r="Z35" s="49">
        <f t="shared" si="2"/>
        <v>0</v>
      </c>
      <c r="AA35" s="51">
        <f t="shared" si="3"/>
        <v>0</v>
      </c>
      <c r="AB35" s="52" t="s">
        <v>41</v>
      </c>
      <c r="AC35" s="55" t="s">
        <v>58</v>
      </c>
      <c r="AD35" s="53" t="s">
        <v>42</v>
      </c>
      <c r="AE35" s="54" t="s">
        <v>126</v>
      </c>
      <c r="AF35" s="37" t="s">
        <v>127</v>
      </c>
      <c r="AG35" s="38" t="s">
        <v>43</v>
      </c>
      <c r="AH35" s="38" t="s">
        <v>128</v>
      </c>
    </row>
    <row r="36" spans="1:34" ht="28" hidden="1">
      <c r="A36" s="40" t="s">
        <v>118</v>
      </c>
      <c r="B36" s="22" t="s">
        <v>34</v>
      </c>
      <c r="C36" s="41" t="s">
        <v>77</v>
      </c>
      <c r="D36" s="42" t="s">
        <v>78</v>
      </c>
      <c r="E36" s="42" t="s">
        <v>79</v>
      </c>
      <c r="F36" s="42" t="s">
        <v>80</v>
      </c>
      <c r="G36" s="43">
        <v>72692</v>
      </c>
      <c r="H36" s="44">
        <v>72692</v>
      </c>
      <c r="I36" s="57">
        <f t="shared" si="6"/>
        <v>0</v>
      </c>
      <c r="J36" s="41" t="s">
        <v>98</v>
      </c>
      <c r="K36" s="42" t="s">
        <v>99</v>
      </c>
      <c r="L36" s="42" t="s">
        <v>104</v>
      </c>
      <c r="M36" s="42" t="s">
        <v>38</v>
      </c>
      <c r="N36" s="45">
        <v>2625017</v>
      </c>
      <c r="O36" s="46">
        <f>N36+H36</f>
        <v>2697709</v>
      </c>
      <c r="P36" s="26" t="s">
        <v>83</v>
      </c>
      <c r="Q36" s="27" t="s">
        <v>105</v>
      </c>
      <c r="R36" s="47"/>
      <c r="S36" s="48">
        <f>IFERROR(((VLOOKUP($E36,[1]Koeficienty_ITI!$A$2:$H$40,6,0))*$H36),0)</f>
        <v>0</v>
      </c>
      <c r="T36" s="49">
        <f>IFERROR(((VLOOKUP($E36,[1]Koeficienty_ITI!$A$2:$H$40,7,0))*$H36),0)</f>
        <v>0</v>
      </c>
      <c r="U36" s="50">
        <f>IFERROR(((VLOOKUP($E36,[1]Koeficienty_ITI!$A$2:$H$40,8,0))*$H36),0)</f>
        <v>0</v>
      </c>
      <c r="V36" s="48">
        <f>IFERROR(((VLOOKUP($L36,[1]Koeficienty_ITI!$A$2:$H$40,6,0))*$H36),0)</f>
        <v>0</v>
      </c>
      <c r="W36" s="49">
        <f>IFERROR(((VLOOKUP($L36,[1]Koeficienty_ITI!$A$2:$H$40,7,0))*$H36),0)</f>
        <v>0</v>
      </c>
      <c r="X36" s="50">
        <f>IFERROR(((VLOOKUP($L36,[1]Koeficienty_ITI!$A$2:$H$40,8,0))*$H36),0)</f>
        <v>0</v>
      </c>
      <c r="Y36" s="48">
        <f t="shared" si="1"/>
        <v>0</v>
      </c>
      <c r="Z36" s="49">
        <f t="shared" si="2"/>
        <v>0</v>
      </c>
      <c r="AA36" s="51">
        <f t="shared" si="3"/>
        <v>0</v>
      </c>
      <c r="AB36" s="52" t="str">
        <f t="shared" ref="AB36:AB42" si="7">IF(F36=M36,"nie","áno")</f>
        <v>áno</v>
      </c>
      <c r="AC36" s="55" t="s">
        <v>58</v>
      </c>
      <c r="AD36" s="53" t="s">
        <v>59</v>
      </c>
      <c r="AE36" s="54" t="s">
        <v>117</v>
      </c>
      <c r="AF36" s="37" t="s">
        <v>42</v>
      </c>
      <c r="AG36" s="38" t="s">
        <v>43</v>
      </c>
      <c r="AH36" s="38"/>
    </row>
    <row r="37" spans="1:34" ht="28">
      <c r="A37" s="113" t="s">
        <v>103</v>
      </c>
      <c r="B37" s="105" t="s">
        <v>34</v>
      </c>
      <c r="C37" s="114" t="s">
        <v>98</v>
      </c>
      <c r="D37" s="115" t="s">
        <v>99</v>
      </c>
      <c r="E37" s="115" t="s">
        <v>109</v>
      </c>
      <c r="F37" s="115" t="s">
        <v>38</v>
      </c>
      <c r="G37" s="43">
        <v>57648</v>
      </c>
      <c r="H37" s="116">
        <v>57648</v>
      </c>
      <c r="I37" s="57">
        <f t="shared" si="6"/>
        <v>0</v>
      </c>
      <c r="J37" s="114" t="s">
        <v>77</v>
      </c>
      <c r="K37" s="115" t="s">
        <v>81</v>
      </c>
      <c r="L37" s="115" t="s">
        <v>82</v>
      </c>
      <c r="M37" s="115" t="s">
        <v>38</v>
      </c>
      <c r="N37" s="45">
        <v>1056119</v>
      </c>
      <c r="O37" s="46">
        <f>N37+H34+H35+H36+H37</f>
        <v>1649861</v>
      </c>
      <c r="P37" s="26" t="s">
        <v>110</v>
      </c>
      <c r="Q37" s="27" t="s">
        <v>84</v>
      </c>
      <c r="R37" s="47"/>
      <c r="S37" s="48">
        <f>IFERROR(((VLOOKUP($E37,[1]Koeficienty_ITI!$A$2:$H$40,6,0))*$H37),0)</f>
        <v>0</v>
      </c>
      <c r="T37" s="49">
        <f>IFERROR(((VLOOKUP($E37,[1]Koeficienty_ITI!$A$2:$H$40,7,0))*$H37),0)</f>
        <v>0</v>
      </c>
      <c r="U37" s="50">
        <f>IFERROR(((VLOOKUP($E37,[1]Koeficienty_ITI!$A$2:$H$40,8,0))*$H37),0)</f>
        <v>0</v>
      </c>
      <c r="V37" s="48">
        <f>IFERROR(((VLOOKUP($L37,[1]Koeficienty_ITI!$A$2:$H$40,6,0))*$H37),0)</f>
        <v>0</v>
      </c>
      <c r="W37" s="49">
        <f>IFERROR(((VLOOKUP($L37,[1]Koeficienty_ITI!$A$2:$H$40,7,0))*$H37),0)</f>
        <v>0</v>
      </c>
      <c r="X37" s="50">
        <f>IFERROR(((VLOOKUP($L37,[1]Koeficienty_ITI!$A$2:$H$40,8,0))*$H37),0)</f>
        <v>0</v>
      </c>
      <c r="Y37" s="48">
        <f t="shared" si="1"/>
        <v>0</v>
      </c>
      <c r="Z37" s="49">
        <f t="shared" si="2"/>
        <v>0</v>
      </c>
      <c r="AA37" s="51">
        <f t="shared" si="3"/>
        <v>0</v>
      </c>
      <c r="AB37" s="52" t="str">
        <f t="shared" si="7"/>
        <v>nie</v>
      </c>
      <c r="AC37" s="34" t="s">
        <v>41</v>
      </c>
      <c r="AD37" s="53" t="s">
        <v>42</v>
      </c>
      <c r="AE37" s="54" t="s">
        <v>106</v>
      </c>
      <c r="AF37" s="37" t="s">
        <v>42</v>
      </c>
      <c r="AG37" s="38" t="s">
        <v>43</v>
      </c>
      <c r="AH37" s="38" t="s">
        <v>44</v>
      </c>
    </row>
    <row r="38" spans="1:34" ht="28" hidden="1">
      <c r="A38" s="113" t="s">
        <v>118</v>
      </c>
      <c r="B38" s="105" t="s">
        <v>34</v>
      </c>
      <c r="C38" s="114" t="s">
        <v>35</v>
      </c>
      <c r="D38" s="115" t="s">
        <v>36</v>
      </c>
      <c r="E38" s="115" t="s">
        <v>37</v>
      </c>
      <c r="F38" s="115" t="s">
        <v>38</v>
      </c>
      <c r="G38" s="43">
        <v>607971</v>
      </c>
      <c r="H38" s="116">
        <v>607971</v>
      </c>
      <c r="I38" s="57">
        <f t="shared" si="6"/>
        <v>0</v>
      </c>
      <c r="J38" s="114" t="s">
        <v>35</v>
      </c>
      <c r="K38" s="115" t="s">
        <v>36</v>
      </c>
      <c r="L38" s="115" t="s">
        <v>39</v>
      </c>
      <c r="M38" s="115" t="s">
        <v>38</v>
      </c>
      <c r="N38" s="45">
        <v>1189509</v>
      </c>
      <c r="O38" s="46">
        <f>N38+H38</f>
        <v>1797480</v>
      </c>
      <c r="P38" s="26" t="s">
        <v>40</v>
      </c>
      <c r="Q38" s="27">
        <v>169</v>
      </c>
      <c r="R38" s="47"/>
      <c r="S38" s="48">
        <f>IFERROR(((VLOOKUP($E38,[1]Koeficienty_ITI!$A$2:$H$40,6,0))*$H38),0)</f>
        <v>0</v>
      </c>
      <c r="T38" s="49">
        <f>IFERROR(((VLOOKUP($E38,[1]Koeficienty_ITI!$A$2:$H$40,7,0))*$H38),0)</f>
        <v>0</v>
      </c>
      <c r="U38" s="50">
        <f>IFERROR(((VLOOKUP($E38,[1]Koeficienty_ITI!$A$2:$H$40,8,0))*$H38),0)</f>
        <v>0</v>
      </c>
      <c r="V38" s="48">
        <f>IFERROR(((VLOOKUP($L38,[1]Koeficienty_ITI!$A$2:$H$40,6,0))*$H38),0)</f>
        <v>0</v>
      </c>
      <c r="W38" s="49">
        <f>IFERROR(((VLOOKUP($L38,[1]Koeficienty_ITI!$A$2:$H$40,7,0))*$H38),0)</f>
        <v>0</v>
      </c>
      <c r="X38" s="50">
        <f>IFERROR(((VLOOKUP($L38,[1]Koeficienty_ITI!$A$2:$H$40,8,0))*$H38),0)</f>
        <v>0</v>
      </c>
      <c r="Y38" s="48">
        <f t="shared" si="1"/>
        <v>0</v>
      </c>
      <c r="Z38" s="49">
        <f t="shared" si="2"/>
        <v>0</v>
      </c>
      <c r="AA38" s="51">
        <f t="shared" si="3"/>
        <v>0</v>
      </c>
      <c r="AB38" s="52" t="str">
        <f t="shared" si="7"/>
        <v>nie</v>
      </c>
      <c r="AC38" s="34" t="s">
        <v>41</v>
      </c>
      <c r="AD38" s="53" t="s">
        <v>42</v>
      </c>
      <c r="AE38" s="54"/>
      <c r="AF38" s="37" t="s">
        <v>42</v>
      </c>
      <c r="AG38" s="38" t="s">
        <v>43</v>
      </c>
      <c r="AH38" s="38" t="s">
        <v>44</v>
      </c>
    </row>
    <row r="39" spans="1:34" ht="28" hidden="1">
      <c r="A39" s="113" t="s">
        <v>118</v>
      </c>
      <c r="B39" s="105" t="s">
        <v>34</v>
      </c>
      <c r="C39" s="114" t="s">
        <v>35</v>
      </c>
      <c r="D39" s="115" t="s">
        <v>36</v>
      </c>
      <c r="E39" s="115" t="s">
        <v>45</v>
      </c>
      <c r="F39" s="115" t="s">
        <v>38</v>
      </c>
      <c r="G39" s="43">
        <v>2643</v>
      </c>
      <c r="H39" s="116">
        <v>2643</v>
      </c>
      <c r="I39" s="57">
        <f t="shared" si="6"/>
        <v>0</v>
      </c>
      <c r="J39" s="114" t="s">
        <v>35</v>
      </c>
      <c r="K39" s="115" t="s">
        <v>36</v>
      </c>
      <c r="L39" s="115" t="s">
        <v>39</v>
      </c>
      <c r="M39" s="115" t="s">
        <v>38</v>
      </c>
      <c r="N39" s="45">
        <v>1189509</v>
      </c>
      <c r="O39" s="46">
        <f>N39+H38+H39</f>
        <v>1800123</v>
      </c>
      <c r="P39" s="26" t="s">
        <v>46</v>
      </c>
      <c r="Q39" s="27" t="s">
        <v>47</v>
      </c>
      <c r="R39" s="47"/>
      <c r="S39" s="48">
        <f>IFERROR(((VLOOKUP($E39,[1]Koeficienty_ITI!$A$2:$H$40,6,0))*$H39),0)</f>
        <v>0</v>
      </c>
      <c r="T39" s="49">
        <f>IFERROR(((VLOOKUP($E39,[1]Koeficienty_ITI!$A$2:$H$40,7,0))*$H39),0)</f>
        <v>0</v>
      </c>
      <c r="U39" s="50">
        <f>IFERROR(((VLOOKUP($E39,[1]Koeficienty_ITI!$A$2:$H$40,8,0))*$H39),0)</f>
        <v>0</v>
      </c>
      <c r="V39" s="48">
        <f>IFERROR(((VLOOKUP($L39,[1]Koeficienty_ITI!$A$2:$H$40,6,0))*$H39),0)</f>
        <v>0</v>
      </c>
      <c r="W39" s="49">
        <f>IFERROR(((VLOOKUP($L39,[1]Koeficienty_ITI!$A$2:$H$40,7,0))*$H39),0)</f>
        <v>0</v>
      </c>
      <c r="X39" s="50">
        <f>IFERROR(((VLOOKUP($L39,[1]Koeficienty_ITI!$A$2:$H$40,8,0))*$H39),0)</f>
        <v>0</v>
      </c>
      <c r="Y39" s="48">
        <f t="shared" si="1"/>
        <v>0</v>
      </c>
      <c r="Z39" s="49">
        <f t="shared" si="2"/>
        <v>0</v>
      </c>
      <c r="AA39" s="51">
        <f t="shared" si="3"/>
        <v>0</v>
      </c>
      <c r="AB39" s="52" t="str">
        <f t="shared" si="7"/>
        <v>nie</v>
      </c>
      <c r="AC39" s="34" t="s">
        <v>41</v>
      </c>
      <c r="AD39" s="53" t="s">
        <v>42</v>
      </c>
      <c r="AE39" s="54"/>
      <c r="AF39" s="37" t="s">
        <v>42</v>
      </c>
      <c r="AG39" s="38" t="s">
        <v>43</v>
      </c>
      <c r="AH39" s="38" t="s">
        <v>48</v>
      </c>
    </row>
    <row r="40" spans="1:34" ht="70" hidden="1">
      <c r="A40" s="63" t="s">
        <v>131</v>
      </c>
      <c r="B40" s="22" t="s">
        <v>34</v>
      </c>
      <c r="C40" s="64" t="s">
        <v>49</v>
      </c>
      <c r="D40" s="65" t="s">
        <v>50</v>
      </c>
      <c r="E40" s="65" t="s">
        <v>119</v>
      </c>
      <c r="F40" s="65" t="s">
        <v>57</v>
      </c>
      <c r="G40" s="66">
        <v>2882374</v>
      </c>
      <c r="H40" s="67">
        <v>1000000</v>
      </c>
      <c r="I40" s="57">
        <f t="shared" si="6"/>
        <v>1882374</v>
      </c>
      <c r="J40" s="64" t="s">
        <v>49</v>
      </c>
      <c r="K40" s="65" t="s">
        <v>50</v>
      </c>
      <c r="L40" s="65" t="s">
        <v>62</v>
      </c>
      <c r="M40" s="65" t="s">
        <v>38</v>
      </c>
      <c r="N40" s="68">
        <v>2866185</v>
      </c>
      <c r="O40" s="69">
        <f>N40+H40</f>
        <v>3866185</v>
      </c>
      <c r="P40" s="56" t="s">
        <v>120</v>
      </c>
      <c r="Q40" s="27" t="s">
        <v>64</v>
      </c>
      <c r="R40" s="47"/>
      <c r="S40" s="48">
        <f>IFERROR(((VLOOKUP($E40,[1]Koeficienty_ITI!$A$2:$H$40,6,0))*$H40),0)</f>
        <v>1000000</v>
      </c>
      <c r="T40" s="49">
        <f>IFERROR(((VLOOKUP($E40,[1]Koeficienty_ITI!$A$2:$H$40,7,0))*$H40),0)</f>
        <v>1000000</v>
      </c>
      <c r="U40" s="50">
        <f>IFERROR(((VLOOKUP($E40,[1]Koeficienty_ITI!$A$2:$H$40,8,0))*$H40),0)</f>
        <v>400000</v>
      </c>
      <c r="V40" s="48">
        <f>IFERROR(((VLOOKUP($L40,[1]Koeficienty_ITI!$A$2:$H$40,6,0))*$H40),0)</f>
        <v>400000</v>
      </c>
      <c r="W40" s="70">
        <f>IFERROR(((VLOOKUP($L40,[1]Koeficienty_ITI!$A$2:$H$40,7,0))*$H40),0)</f>
        <v>1000000</v>
      </c>
      <c r="X40" s="50">
        <f>IFERROR(((VLOOKUP($L40,[1]Koeficienty_ITI!$A$2:$H$40,8,0))*$H40),0)</f>
        <v>1000000</v>
      </c>
      <c r="Y40" s="48">
        <f t="shared" si="1"/>
        <v>-600000</v>
      </c>
      <c r="Z40" s="49">
        <f t="shared" si="2"/>
        <v>0</v>
      </c>
      <c r="AA40" s="51">
        <f t="shared" si="3"/>
        <v>600000</v>
      </c>
      <c r="AB40" s="52" t="str">
        <f t="shared" si="7"/>
        <v>áno</v>
      </c>
      <c r="AC40" s="55" t="s">
        <v>58</v>
      </c>
      <c r="AD40" s="71" t="s">
        <v>132</v>
      </c>
      <c r="AE40" s="54" t="s">
        <v>133</v>
      </c>
      <c r="AF40" s="37" t="s">
        <v>42</v>
      </c>
      <c r="AG40" s="38" t="s">
        <v>134</v>
      </c>
      <c r="AH40" s="38"/>
    </row>
    <row r="41" spans="1:34" ht="28" hidden="1">
      <c r="A41" s="40" t="s">
        <v>131</v>
      </c>
      <c r="B41" s="22" t="s">
        <v>34</v>
      </c>
      <c r="C41" s="41" t="s">
        <v>49</v>
      </c>
      <c r="D41" s="42" t="s">
        <v>50</v>
      </c>
      <c r="E41" s="42" t="s">
        <v>61</v>
      </c>
      <c r="F41" s="42" t="s">
        <v>57</v>
      </c>
      <c r="G41" s="43">
        <v>109392</v>
      </c>
      <c r="H41" s="44">
        <v>109392</v>
      </c>
      <c r="I41" s="57">
        <f t="shared" si="6"/>
        <v>0</v>
      </c>
      <c r="J41" s="41" t="s">
        <v>49</v>
      </c>
      <c r="K41" s="42" t="s">
        <v>50</v>
      </c>
      <c r="L41" s="42" t="s">
        <v>62</v>
      </c>
      <c r="M41" s="42" t="s">
        <v>38</v>
      </c>
      <c r="N41" s="45">
        <v>2866185</v>
      </c>
      <c r="O41" s="46">
        <f>N41+H40+H41</f>
        <v>3975577</v>
      </c>
      <c r="P41" s="26" t="s">
        <v>63</v>
      </c>
      <c r="Q41" s="27" t="s">
        <v>64</v>
      </c>
      <c r="R41" s="47"/>
      <c r="S41" s="48">
        <f>IFERROR(((VLOOKUP($E41,[1]Koeficienty_ITI!$A$2:$H$40,6,0))*$H41),0)</f>
        <v>43756.800000000003</v>
      </c>
      <c r="T41" s="49">
        <f>IFERROR(((VLOOKUP($E41,[1]Koeficienty_ITI!$A$2:$H$40,7,0))*$H41),0)</f>
        <v>109392</v>
      </c>
      <c r="U41" s="50">
        <f>IFERROR(((VLOOKUP($E41,[1]Koeficienty_ITI!$A$2:$H$40,8,0))*$H41),0)</f>
        <v>0</v>
      </c>
      <c r="V41" s="48">
        <f>IFERROR(((VLOOKUP($L41,[1]Koeficienty_ITI!$A$2:$H$40,6,0))*$H41),0)</f>
        <v>43756.800000000003</v>
      </c>
      <c r="W41" s="49">
        <f>IFERROR(((VLOOKUP($L41,[1]Koeficienty_ITI!$A$2:$H$40,7,0))*$H41),0)</f>
        <v>109392</v>
      </c>
      <c r="X41" s="50">
        <f>IFERROR(((VLOOKUP($L41,[1]Koeficienty_ITI!$A$2:$H$40,8,0))*$H41),0)</f>
        <v>109392</v>
      </c>
      <c r="Y41" s="48">
        <f t="shared" si="1"/>
        <v>0</v>
      </c>
      <c r="Z41" s="49">
        <f t="shared" si="2"/>
        <v>0</v>
      </c>
      <c r="AA41" s="51">
        <f t="shared" si="3"/>
        <v>109392</v>
      </c>
      <c r="AB41" s="52" t="str">
        <f t="shared" si="7"/>
        <v>áno</v>
      </c>
      <c r="AC41" s="55" t="s">
        <v>58</v>
      </c>
      <c r="AD41" s="53" t="s">
        <v>59</v>
      </c>
      <c r="AE41" s="54" t="s">
        <v>60</v>
      </c>
      <c r="AF41" s="37" t="s">
        <v>42</v>
      </c>
      <c r="AG41" s="38" t="s">
        <v>55</v>
      </c>
      <c r="AH41" s="38"/>
    </row>
    <row r="42" spans="1:34" ht="28" hidden="1">
      <c r="A42" s="40" t="s">
        <v>131</v>
      </c>
      <c r="B42" s="22" t="s">
        <v>34</v>
      </c>
      <c r="C42" s="41" t="s">
        <v>49</v>
      </c>
      <c r="D42" s="42" t="s">
        <v>50</v>
      </c>
      <c r="E42" s="42" t="s">
        <v>89</v>
      </c>
      <c r="F42" s="42" t="s">
        <v>57</v>
      </c>
      <c r="G42" s="43">
        <v>443093</v>
      </c>
      <c r="H42" s="44">
        <v>443093</v>
      </c>
      <c r="I42" s="57">
        <f t="shared" si="6"/>
        <v>0</v>
      </c>
      <c r="J42" s="41" t="s">
        <v>49</v>
      </c>
      <c r="K42" s="42" t="s">
        <v>50</v>
      </c>
      <c r="L42" s="42" t="s">
        <v>62</v>
      </c>
      <c r="M42" s="42" t="s">
        <v>38</v>
      </c>
      <c r="N42" s="45">
        <v>2866185</v>
      </c>
      <c r="O42" s="46">
        <f>N42+H40+H41+H42</f>
        <v>4418670</v>
      </c>
      <c r="P42" s="27" t="s">
        <v>64</v>
      </c>
      <c r="Q42" s="27" t="s">
        <v>64</v>
      </c>
      <c r="R42" s="47"/>
      <c r="S42" s="48">
        <f>IFERROR(((VLOOKUP($E42,[1]Koeficienty_ITI!$A$2:$H$40,6,0))*$H42),0)</f>
        <v>177237.2</v>
      </c>
      <c r="T42" s="49">
        <f>IFERROR(((VLOOKUP($E42,[1]Koeficienty_ITI!$A$2:$H$40,7,0))*$H42),0)</f>
        <v>443093</v>
      </c>
      <c r="U42" s="50">
        <f>IFERROR(((VLOOKUP($E42,[1]Koeficienty_ITI!$A$2:$H$40,8,0))*$H42),0)</f>
        <v>443093</v>
      </c>
      <c r="V42" s="48">
        <f>IFERROR(((VLOOKUP($L42,[1]Koeficienty_ITI!$A$2:$H$40,6,0))*$H42),0)</f>
        <v>177237.2</v>
      </c>
      <c r="W42" s="49">
        <f>IFERROR(((VLOOKUP($L42,[1]Koeficienty_ITI!$A$2:$H$40,7,0))*$H42),0)</f>
        <v>443093</v>
      </c>
      <c r="X42" s="50">
        <f>IFERROR(((VLOOKUP($L42,[1]Koeficienty_ITI!$A$2:$H$40,8,0))*$H42),0)</f>
        <v>443093</v>
      </c>
      <c r="Y42" s="48">
        <f t="shared" si="1"/>
        <v>0</v>
      </c>
      <c r="Z42" s="49">
        <f t="shared" si="2"/>
        <v>0</v>
      </c>
      <c r="AA42" s="51">
        <f t="shared" si="3"/>
        <v>0</v>
      </c>
      <c r="AB42" s="52" t="str">
        <f t="shared" si="7"/>
        <v>áno</v>
      </c>
      <c r="AC42" s="55" t="s">
        <v>58</v>
      </c>
      <c r="AD42" s="53" t="s">
        <v>59</v>
      </c>
      <c r="AE42" s="54" t="s">
        <v>60</v>
      </c>
      <c r="AF42" s="37" t="s">
        <v>42</v>
      </c>
      <c r="AG42" s="38" t="s">
        <v>43</v>
      </c>
      <c r="AH42" s="38"/>
    </row>
    <row r="43" spans="1:34" ht="28" hidden="1">
      <c r="A43" s="40" t="s">
        <v>131</v>
      </c>
      <c r="B43" s="22" t="s">
        <v>34</v>
      </c>
      <c r="C43" s="41" t="s">
        <v>77</v>
      </c>
      <c r="D43" s="42" t="s">
        <v>78</v>
      </c>
      <c r="E43" s="42" t="s">
        <v>95</v>
      </c>
      <c r="F43" s="42" t="s">
        <v>92</v>
      </c>
      <c r="G43" s="43">
        <v>902821</v>
      </c>
      <c r="H43" s="44">
        <v>500000</v>
      </c>
      <c r="I43" s="57">
        <f t="shared" si="6"/>
        <v>402821</v>
      </c>
      <c r="J43" s="41" t="s">
        <v>77</v>
      </c>
      <c r="K43" s="42" t="s">
        <v>81</v>
      </c>
      <c r="L43" s="42" t="s">
        <v>82</v>
      </c>
      <c r="M43" s="42" t="s">
        <v>38</v>
      </c>
      <c r="N43" s="45">
        <v>1433438</v>
      </c>
      <c r="O43" s="46">
        <f>N43+H43</f>
        <v>1933438</v>
      </c>
      <c r="P43" s="26" t="s">
        <v>96</v>
      </c>
      <c r="Q43" s="27" t="s">
        <v>84</v>
      </c>
      <c r="R43" s="47"/>
      <c r="S43" s="48">
        <f>IFERROR(((VLOOKUP($E43,[1]Koeficienty_ITI!$A$2:$H$40,6,0))*$H43),0)</f>
        <v>0</v>
      </c>
      <c r="T43" s="49">
        <f>IFERROR(((VLOOKUP($E43,[1]Koeficienty_ITI!$A$2:$H$40,7,0))*$H43),0)</f>
        <v>0</v>
      </c>
      <c r="U43" s="50">
        <f>IFERROR(((VLOOKUP($E43,[1]Koeficienty_ITI!$A$2:$H$40,8,0))*$H43),0)</f>
        <v>0</v>
      </c>
      <c r="V43" s="48">
        <f>IFERROR(((VLOOKUP($L43,[1]Koeficienty_ITI!$A$2:$H$40,6,0))*$H43),0)</f>
        <v>0</v>
      </c>
      <c r="W43" s="49">
        <f>IFERROR(((VLOOKUP($L43,[1]Koeficienty_ITI!$A$2:$H$40,7,0))*$H43),0)</f>
        <v>0</v>
      </c>
      <c r="X43" s="50">
        <f>IFERROR(((VLOOKUP($L43,[1]Koeficienty_ITI!$A$2:$H$40,8,0))*$H43),0)</f>
        <v>0</v>
      </c>
      <c r="Y43" s="48">
        <f t="shared" si="1"/>
        <v>0</v>
      </c>
      <c r="Z43" s="49">
        <f t="shared" si="2"/>
        <v>0</v>
      </c>
      <c r="AA43" s="51">
        <f t="shared" si="3"/>
        <v>0</v>
      </c>
      <c r="AB43" s="52" t="s">
        <v>41</v>
      </c>
      <c r="AC43" s="55" t="s">
        <v>58</v>
      </c>
      <c r="AD43" s="53" t="s">
        <v>42</v>
      </c>
      <c r="AE43" s="54" t="s">
        <v>126</v>
      </c>
      <c r="AF43" s="37" t="s">
        <v>127</v>
      </c>
      <c r="AG43" s="38" t="s">
        <v>43</v>
      </c>
      <c r="AH43" s="38" t="s">
        <v>135</v>
      </c>
    </row>
    <row r="44" spans="1:34" ht="28" hidden="1">
      <c r="A44" s="40" t="s">
        <v>131</v>
      </c>
      <c r="B44" s="22" t="s">
        <v>34</v>
      </c>
      <c r="C44" s="41" t="s">
        <v>77</v>
      </c>
      <c r="D44" s="42" t="s">
        <v>78</v>
      </c>
      <c r="E44" s="42" t="s">
        <v>79</v>
      </c>
      <c r="F44" s="42" t="s">
        <v>80</v>
      </c>
      <c r="G44" s="43">
        <v>152313</v>
      </c>
      <c r="H44" s="44">
        <v>152313</v>
      </c>
      <c r="I44" s="57">
        <f t="shared" si="6"/>
        <v>0</v>
      </c>
      <c r="J44" s="41" t="s">
        <v>77</v>
      </c>
      <c r="K44" s="42" t="s">
        <v>81</v>
      </c>
      <c r="L44" s="42" t="s">
        <v>82</v>
      </c>
      <c r="M44" s="42" t="s">
        <v>38</v>
      </c>
      <c r="N44" s="45">
        <v>1433438</v>
      </c>
      <c r="O44" s="46">
        <f>N44+H43+H44</f>
        <v>2085751</v>
      </c>
      <c r="P44" s="26" t="s">
        <v>83</v>
      </c>
      <c r="Q44" s="27" t="s">
        <v>84</v>
      </c>
      <c r="R44" s="47"/>
      <c r="S44" s="48">
        <f>IFERROR(((VLOOKUP($E44,[1]Koeficienty_ITI!$A$2:$H$40,6,0))*$H44),0)</f>
        <v>0</v>
      </c>
      <c r="T44" s="49">
        <f>IFERROR(((VLOOKUP($E44,[1]Koeficienty_ITI!$A$2:$H$40,7,0))*$H44),0)</f>
        <v>0</v>
      </c>
      <c r="U44" s="50">
        <f>IFERROR(((VLOOKUP($E44,[1]Koeficienty_ITI!$A$2:$H$40,8,0))*$H44),0)</f>
        <v>0</v>
      </c>
      <c r="V44" s="48">
        <f>IFERROR(((VLOOKUP($L44,[1]Koeficienty_ITI!$A$2:$H$40,6,0))*$H44),0)</f>
        <v>0</v>
      </c>
      <c r="W44" s="49">
        <f>IFERROR(((VLOOKUP($L44,[1]Koeficienty_ITI!$A$2:$H$40,7,0))*$H44),0)</f>
        <v>0</v>
      </c>
      <c r="X44" s="50">
        <f>IFERROR(((VLOOKUP($L44,[1]Koeficienty_ITI!$A$2:$H$40,8,0))*$H44),0)</f>
        <v>0</v>
      </c>
      <c r="Y44" s="48">
        <f t="shared" si="1"/>
        <v>0</v>
      </c>
      <c r="Z44" s="49">
        <f t="shared" si="2"/>
        <v>0</v>
      </c>
      <c r="AA44" s="51">
        <f t="shared" si="3"/>
        <v>0</v>
      </c>
      <c r="AB44" s="52" t="str">
        <f t="shared" ref="AB44:AB52" si="8">IF(F44=M44,"nie","áno")</f>
        <v>áno</v>
      </c>
      <c r="AC44" s="55" t="s">
        <v>58</v>
      </c>
      <c r="AD44" s="53" t="s">
        <v>59</v>
      </c>
      <c r="AE44" s="54" t="s">
        <v>60</v>
      </c>
      <c r="AF44" s="37" t="s">
        <v>42</v>
      </c>
      <c r="AG44" s="38" t="s">
        <v>43</v>
      </c>
      <c r="AH44" s="38"/>
    </row>
    <row r="45" spans="1:34" ht="28" hidden="1">
      <c r="A45" s="113" t="s">
        <v>118</v>
      </c>
      <c r="B45" s="105" t="s">
        <v>34</v>
      </c>
      <c r="C45" s="114" t="s">
        <v>98</v>
      </c>
      <c r="D45" s="115" t="s">
        <v>99</v>
      </c>
      <c r="E45" s="115" t="s">
        <v>107</v>
      </c>
      <c r="F45" s="115" t="s">
        <v>38</v>
      </c>
      <c r="G45" s="43">
        <v>187457</v>
      </c>
      <c r="H45" s="116">
        <v>187457</v>
      </c>
      <c r="I45" s="57">
        <f t="shared" si="6"/>
        <v>0</v>
      </c>
      <c r="J45" s="114" t="s">
        <v>98</v>
      </c>
      <c r="K45" s="115" t="s">
        <v>99</v>
      </c>
      <c r="L45" s="115" t="s">
        <v>109</v>
      </c>
      <c r="M45" s="115" t="s">
        <v>38</v>
      </c>
      <c r="N45" s="45">
        <v>39650</v>
      </c>
      <c r="O45" s="46">
        <f>N45+H45</f>
        <v>227107</v>
      </c>
      <c r="P45" s="26" t="s">
        <v>47</v>
      </c>
      <c r="Q45" s="27" t="s">
        <v>110</v>
      </c>
      <c r="R45" s="47"/>
      <c r="S45" s="48">
        <f>IFERROR(((VLOOKUP($E45,[1]Koeficienty_ITI!$A$2:$H$40,6,0))*$H45),0)</f>
        <v>0</v>
      </c>
      <c r="T45" s="49">
        <f>IFERROR(((VLOOKUP($E45,[1]Koeficienty_ITI!$A$2:$H$40,7,0))*$H45),0)</f>
        <v>0</v>
      </c>
      <c r="U45" s="50">
        <f>IFERROR(((VLOOKUP($E45,[1]Koeficienty_ITI!$A$2:$H$40,8,0))*$H45),0)</f>
        <v>0</v>
      </c>
      <c r="V45" s="48">
        <f>IFERROR(((VLOOKUP($L45,[1]Koeficienty_ITI!$A$2:$H$40,6,0))*$H45),0)</f>
        <v>0</v>
      </c>
      <c r="W45" s="49">
        <f>IFERROR(((VLOOKUP($L45,[1]Koeficienty_ITI!$A$2:$H$40,7,0))*$H45),0)</f>
        <v>0</v>
      </c>
      <c r="X45" s="50">
        <f>IFERROR(((VLOOKUP($L45,[1]Koeficienty_ITI!$A$2:$H$40,8,0))*$H45),0)</f>
        <v>0</v>
      </c>
      <c r="Y45" s="48">
        <f t="shared" si="1"/>
        <v>0</v>
      </c>
      <c r="Z45" s="49">
        <f t="shared" si="2"/>
        <v>0</v>
      </c>
      <c r="AA45" s="51">
        <f t="shared" si="3"/>
        <v>0</v>
      </c>
      <c r="AB45" s="52" t="str">
        <f t="shared" si="8"/>
        <v>nie</v>
      </c>
      <c r="AC45" s="34" t="s">
        <v>41</v>
      </c>
      <c r="AD45" s="35" t="s">
        <v>42</v>
      </c>
      <c r="AE45" s="54"/>
      <c r="AF45" s="37" t="s">
        <v>42</v>
      </c>
      <c r="AG45" s="38" t="s">
        <v>43</v>
      </c>
      <c r="AH45" s="38" t="s">
        <v>48</v>
      </c>
    </row>
    <row r="46" spans="1:34" ht="28" hidden="1">
      <c r="A46" s="113" t="s">
        <v>118</v>
      </c>
      <c r="B46" s="105" t="s">
        <v>34</v>
      </c>
      <c r="C46" s="114" t="s">
        <v>98</v>
      </c>
      <c r="D46" s="115" t="s">
        <v>99</v>
      </c>
      <c r="E46" s="115" t="s">
        <v>108</v>
      </c>
      <c r="F46" s="115" t="s">
        <v>38</v>
      </c>
      <c r="G46" s="43">
        <v>185063</v>
      </c>
      <c r="H46" s="116">
        <v>185063</v>
      </c>
      <c r="I46" s="57">
        <f t="shared" si="6"/>
        <v>0</v>
      </c>
      <c r="J46" s="114" t="s">
        <v>98</v>
      </c>
      <c r="K46" s="115" t="s">
        <v>99</v>
      </c>
      <c r="L46" s="115" t="s">
        <v>129</v>
      </c>
      <c r="M46" s="115" t="s">
        <v>38</v>
      </c>
      <c r="N46" s="45">
        <v>561169</v>
      </c>
      <c r="O46" s="46">
        <f>N46+H46</f>
        <v>746232</v>
      </c>
      <c r="P46" s="26" t="s">
        <v>47</v>
      </c>
      <c r="Q46" s="27" t="s">
        <v>130</v>
      </c>
      <c r="R46" s="47"/>
      <c r="S46" s="48">
        <f>IFERROR(((VLOOKUP($E46,[1]Koeficienty_ITI!$A$2:$H$40,6,0))*$H46),0)</f>
        <v>0</v>
      </c>
      <c r="T46" s="49">
        <f>IFERROR(((VLOOKUP($E46,[1]Koeficienty_ITI!$A$2:$H$40,7,0))*$H46),0)</f>
        <v>0</v>
      </c>
      <c r="U46" s="50">
        <f>IFERROR(((VLOOKUP($E46,[1]Koeficienty_ITI!$A$2:$H$40,8,0))*$H46),0)</f>
        <v>0</v>
      </c>
      <c r="V46" s="48">
        <f>IFERROR(((VLOOKUP($L46,[1]Koeficienty_ITI!$A$2:$H$40,6,0))*$H46),0)</f>
        <v>0</v>
      </c>
      <c r="W46" s="49">
        <f>IFERROR(((VLOOKUP($L46,[1]Koeficienty_ITI!$A$2:$H$40,7,0))*$H46),0)</f>
        <v>0</v>
      </c>
      <c r="X46" s="50">
        <f>IFERROR(((VLOOKUP($L46,[1]Koeficienty_ITI!$A$2:$H$40,8,0))*$H46),0)</f>
        <v>0</v>
      </c>
      <c r="Y46" s="48">
        <f t="shared" si="1"/>
        <v>0</v>
      </c>
      <c r="Z46" s="49">
        <f t="shared" si="2"/>
        <v>0</v>
      </c>
      <c r="AA46" s="51">
        <f t="shared" si="3"/>
        <v>0</v>
      </c>
      <c r="AB46" s="52" t="str">
        <f t="shared" si="8"/>
        <v>nie</v>
      </c>
      <c r="AC46" s="34" t="s">
        <v>41</v>
      </c>
      <c r="AD46" s="53" t="s">
        <v>42</v>
      </c>
      <c r="AE46" s="54"/>
      <c r="AF46" s="37" t="s">
        <v>42</v>
      </c>
      <c r="AG46" s="38" t="s">
        <v>43</v>
      </c>
      <c r="AH46" s="38" t="s">
        <v>48</v>
      </c>
    </row>
    <row r="47" spans="1:34" ht="70" hidden="1">
      <c r="A47" s="40" t="s">
        <v>136</v>
      </c>
      <c r="B47" s="22" t="s">
        <v>34</v>
      </c>
      <c r="C47" s="41" t="s">
        <v>49</v>
      </c>
      <c r="D47" s="42" t="s">
        <v>50</v>
      </c>
      <c r="E47" s="42" t="s">
        <v>56</v>
      </c>
      <c r="F47" s="42" t="s">
        <v>57</v>
      </c>
      <c r="G47" s="43">
        <v>239458</v>
      </c>
      <c r="H47" s="44">
        <v>119729</v>
      </c>
      <c r="I47" s="57">
        <f t="shared" si="6"/>
        <v>119729</v>
      </c>
      <c r="J47" s="41" t="s">
        <v>49</v>
      </c>
      <c r="K47" s="42" t="s">
        <v>65</v>
      </c>
      <c r="L47" s="42" t="s">
        <v>66</v>
      </c>
      <c r="M47" s="42" t="s">
        <v>67</v>
      </c>
      <c r="N47" s="45">
        <v>8783243</v>
      </c>
      <c r="O47" s="46">
        <f>N47+H47</f>
        <v>8902972</v>
      </c>
      <c r="P47" s="26" t="s">
        <v>54</v>
      </c>
      <c r="Q47" s="27" t="s">
        <v>86</v>
      </c>
      <c r="R47" s="47" t="s">
        <v>137</v>
      </c>
      <c r="S47" s="48">
        <f>IFERROR(((VLOOKUP($E47,[1]Koeficienty_ITI!$A$2:$H$40,6,0))*$H47),0)</f>
        <v>0</v>
      </c>
      <c r="T47" s="49">
        <f>IFERROR(((VLOOKUP($E47,[1]Koeficienty_ITI!$A$2:$H$40,7,0))*$H47),0)</f>
        <v>119729</v>
      </c>
      <c r="U47" s="50">
        <f>IFERROR(((VLOOKUP($E47,[1]Koeficienty_ITI!$A$2:$H$40,8,0))*$H47),0)</f>
        <v>47891.600000000006</v>
      </c>
      <c r="V47" s="48">
        <f>$H47*1</f>
        <v>119729</v>
      </c>
      <c r="W47" s="49">
        <f>$H47*0.4</f>
        <v>47891.600000000006</v>
      </c>
      <c r="X47" s="50">
        <f>$H47*0</f>
        <v>0</v>
      </c>
      <c r="Y47" s="48">
        <f t="shared" si="1"/>
        <v>119729</v>
      </c>
      <c r="Z47" s="49">
        <f t="shared" si="2"/>
        <v>-71837.399999999994</v>
      </c>
      <c r="AA47" s="51">
        <f t="shared" si="3"/>
        <v>-47891.600000000006</v>
      </c>
      <c r="AB47" s="52" t="str">
        <f t="shared" si="8"/>
        <v>áno</v>
      </c>
      <c r="AC47" s="55" t="s">
        <v>58</v>
      </c>
      <c r="AD47" s="53" t="s">
        <v>59</v>
      </c>
      <c r="AE47" s="54" t="s">
        <v>60</v>
      </c>
      <c r="AF47" s="37" t="s">
        <v>42</v>
      </c>
      <c r="AG47" s="38" t="s">
        <v>138</v>
      </c>
      <c r="AH47" s="38"/>
    </row>
    <row r="48" spans="1:34" ht="28" hidden="1">
      <c r="A48" s="40" t="s">
        <v>136</v>
      </c>
      <c r="B48" s="22" t="s">
        <v>34</v>
      </c>
      <c r="C48" s="41" t="s">
        <v>49</v>
      </c>
      <c r="D48" s="42" t="s">
        <v>50</v>
      </c>
      <c r="E48" s="42" t="s">
        <v>61</v>
      </c>
      <c r="F48" s="42" t="s">
        <v>57</v>
      </c>
      <c r="G48" s="43">
        <v>91302</v>
      </c>
      <c r="H48" s="44">
        <v>45651</v>
      </c>
      <c r="I48" s="57">
        <f t="shared" si="6"/>
        <v>45651</v>
      </c>
      <c r="J48" s="41" t="s">
        <v>49</v>
      </c>
      <c r="K48" s="42" t="s">
        <v>65</v>
      </c>
      <c r="L48" s="42" t="s">
        <v>66</v>
      </c>
      <c r="M48" s="42" t="s">
        <v>67</v>
      </c>
      <c r="N48" s="45">
        <v>8783243</v>
      </c>
      <c r="O48" s="46">
        <f>N48+H47+H48</f>
        <v>8948623</v>
      </c>
      <c r="P48" s="26" t="s">
        <v>112</v>
      </c>
      <c r="Q48" s="27" t="s">
        <v>86</v>
      </c>
      <c r="R48" s="47" t="s">
        <v>139</v>
      </c>
      <c r="S48" s="48">
        <f>IFERROR(((VLOOKUP($E48,[1]Koeficienty_ITI!$A$2:$H$40,6,0))*$H48),0)</f>
        <v>18260.400000000001</v>
      </c>
      <c r="T48" s="49">
        <f>IFERROR(((VLOOKUP($E48,[1]Koeficienty_ITI!$A$2:$H$40,7,0))*$H48),0)</f>
        <v>45651</v>
      </c>
      <c r="U48" s="50">
        <f>IFERROR(((VLOOKUP($E48,[1]Koeficienty_ITI!$A$2:$H$40,8,0))*$H48),0)</f>
        <v>0</v>
      </c>
      <c r="V48" s="48">
        <f>$H48*1</f>
        <v>45651</v>
      </c>
      <c r="W48" s="49">
        <f>$H48*0.4</f>
        <v>18260.400000000001</v>
      </c>
      <c r="X48" s="50">
        <f>$H48*0</f>
        <v>0</v>
      </c>
      <c r="Y48" s="48">
        <f t="shared" si="1"/>
        <v>27390.6</v>
      </c>
      <c r="Z48" s="49">
        <f t="shared" si="2"/>
        <v>-27390.6</v>
      </c>
      <c r="AA48" s="51">
        <f t="shared" si="3"/>
        <v>0</v>
      </c>
      <c r="AB48" s="52" t="str">
        <f t="shared" si="8"/>
        <v>áno</v>
      </c>
      <c r="AC48" s="55" t="s">
        <v>58</v>
      </c>
      <c r="AD48" s="53" t="s">
        <v>59</v>
      </c>
      <c r="AE48" s="54" t="s">
        <v>60</v>
      </c>
      <c r="AF48" s="37" t="s">
        <v>42</v>
      </c>
      <c r="AG48" s="38" t="s">
        <v>88</v>
      </c>
      <c r="AH48" s="38"/>
    </row>
    <row r="49" spans="1:34" ht="28" hidden="1">
      <c r="A49" s="40" t="s">
        <v>136</v>
      </c>
      <c r="B49" s="22" t="s">
        <v>34</v>
      </c>
      <c r="C49" s="41" t="s">
        <v>49</v>
      </c>
      <c r="D49" s="42" t="s">
        <v>50</v>
      </c>
      <c r="E49" s="42" t="s">
        <v>111</v>
      </c>
      <c r="F49" s="42" t="s">
        <v>57</v>
      </c>
      <c r="G49" s="43">
        <v>814066</v>
      </c>
      <c r="H49" s="44">
        <v>236183</v>
      </c>
      <c r="I49" s="57">
        <f t="shared" si="6"/>
        <v>577883</v>
      </c>
      <c r="J49" s="41" t="s">
        <v>49</v>
      </c>
      <c r="K49" s="42" t="s">
        <v>65</v>
      </c>
      <c r="L49" s="42" t="s">
        <v>66</v>
      </c>
      <c r="M49" s="42" t="s">
        <v>67</v>
      </c>
      <c r="N49" s="45">
        <v>8783243</v>
      </c>
      <c r="O49" s="46">
        <f>N49+H47+H48+H49</f>
        <v>9184806</v>
      </c>
      <c r="P49" s="26" t="s">
        <v>112</v>
      </c>
      <c r="Q49" s="27" t="s">
        <v>86</v>
      </c>
      <c r="R49" s="47" t="s">
        <v>140</v>
      </c>
      <c r="S49" s="48">
        <f>IFERROR(((VLOOKUP($E49,[1]Koeficienty_ITI!$A$2:$H$40,6,0))*$H49),0)</f>
        <v>94473.200000000012</v>
      </c>
      <c r="T49" s="49">
        <f>IFERROR(((VLOOKUP($E49,[1]Koeficienty_ITI!$A$2:$H$40,7,0))*$H49),0)</f>
        <v>236183</v>
      </c>
      <c r="U49" s="50">
        <f>IFERROR(((VLOOKUP($E49,[1]Koeficienty_ITI!$A$2:$H$40,8,0))*$H49),0)</f>
        <v>0</v>
      </c>
      <c r="V49" s="48">
        <f>$H49*1</f>
        <v>236183</v>
      </c>
      <c r="W49" s="49">
        <f>$H49*0.4</f>
        <v>94473.200000000012</v>
      </c>
      <c r="X49" s="50">
        <f>$H49*0</f>
        <v>0</v>
      </c>
      <c r="Y49" s="48">
        <f t="shared" si="1"/>
        <v>141709.79999999999</v>
      </c>
      <c r="Z49" s="49">
        <f t="shared" si="2"/>
        <v>-141709.79999999999</v>
      </c>
      <c r="AA49" s="51">
        <f t="shared" si="3"/>
        <v>0</v>
      </c>
      <c r="AB49" s="52" t="str">
        <f t="shared" si="8"/>
        <v>áno</v>
      </c>
      <c r="AC49" s="55" t="s">
        <v>58</v>
      </c>
      <c r="AD49" s="53" t="s">
        <v>59</v>
      </c>
      <c r="AE49" s="54" t="s">
        <v>60</v>
      </c>
      <c r="AF49" s="37" t="s">
        <v>42</v>
      </c>
      <c r="AG49" s="38" t="s">
        <v>88</v>
      </c>
      <c r="AH49" s="38"/>
    </row>
    <row r="50" spans="1:34" ht="28" hidden="1">
      <c r="A50" s="40" t="s">
        <v>136</v>
      </c>
      <c r="B50" s="22" t="s">
        <v>34</v>
      </c>
      <c r="C50" s="41" t="s">
        <v>49</v>
      </c>
      <c r="D50" s="42" t="s">
        <v>50</v>
      </c>
      <c r="E50" s="42" t="s">
        <v>114</v>
      </c>
      <c r="F50" s="42" t="s">
        <v>57</v>
      </c>
      <c r="G50" s="43">
        <v>569021</v>
      </c>
      <c r="H50" s="44">
        <v>284510.5</v>
      </c>
      <c r="I50" s="57">
        <f t="shared" si="6"/>
        <v>284510.5</v>
      </c>
      <c r="J50" s="41" t="s">
        <v>49</v>
      </c>
      <c r="K50" s="42" t="s">
        <v>65</v>
      </c>
      <c r="L50" s="42" t="s">
        <v>66</v>
      </c>
      <c r="M50" s="42" t="s">
        <v>67</v>
      </c>
      <c r="N50" s="45">
        <v>8783243</v>
      </c>
      <c r="O50" s="46">
        <f>N50+H47+H48+H49+H50</f>
        <v>9469316.5</v>
      </c>
      <c r="P50" s="26" t="s">
        <v>112</v>
      </c>
      <c r="Q50" s="27" t="s">
        <v>86</v>
      </c>
      <c r="R50" s="47" t="s">
        <v>141</v>
      </c>
      <c r="S50" s="48">
        <f>H50*0.4</f>
        <v>113804.20000000001</v>
      </c>
      <c r="T50" s="49">
        <f>H50*1</f>
        <v>284510.5</v>
      </c>
      <c r="U50" s="50">
        <f>H50*0</f>
        <v>0</v>
      </c>
      <c r="V50" s="48">
        <f>$H50*1</f>
        <v>284510.5</v>
      </c>
      <c r="W50" s="49">
        <f>$H50*0.4</f>
        <v>113804.20000000001</v>
      </c>
      <c r="X50" s="50">
        <f>$H50*0</f>
        <v>0</v>
      </c>
      <c r="Y50" s="48">
        <f t="shared" si="1"/>
        <v>170706.3</v>
      </c>
      <c r="Z50" s="49">
        <f t="shared" si="2"/>
        <v>-170706.3</v>
      </c>
      <c r="AA50" s="51">
        <f t="shared" si="3"/>
        <v>0</v>
      </c>
      <c r="AB50" s="52" t="str">
        <f t="shared" si="8"/>
        <v>áno</v>
      </c>
      <c r="AC50" s="55" t="s">
        <v>58</v>
      </c>
      <c r="AD50" s="53" t="s">
        <v>59</v>
      </c>
      <c r="AE50" s="54" t="s">
        <v>60</v>
      </c>
      <c r="AF50" s="37" t="s">
        <v>42</v>
      </c>
      <c r="AG50" s="38" t="s">
        <v>88</v>
      </c>
      <c r="AH50" s="38"/>
    </row>
    <row r="51" spans="1:34" ht="70" hidden="1">
      <c r="A51" s="40" t="s">
        <v>136</v>
      </c>
      <c r="B51" s="22" t="s">
        <v>34</v>
      </c>
      <c r="C51" s="41" t="s">
        <v>49</v>
      </c>
      <c r="D51" s="42" t="s">
        <v>50</v>
      </c>
      <c r="E51" s="42" t="s">
        <v>89</v>
      </c>
      <c r="F51" s="42" t="s">
        <v>57</v>
      </c>
      <c r="G51" s="43">
        <v>369821</v>
      </c>
      <c r="H51" s="44">
        <v>184910.5</v>
      </c>
      <c r="I51" s="57">
        <f t="shared" si="6"/>
        <v>184910.5</v>
      </c>
      <c r="J51" s="41" t="s">
        <v>49</v>
      </c>
      <c r="K51" s="42" t="s">
        <v>65</v>
      </c>
      <c r="L51" s="42" t="s">
        <v>66</v>
      </c>
      <c r="M51" s="42" t="s">
        <v>67</v>
      </c>
      <c r="N51" s="45">
        <v>8783243</v>
      </c>
      <c r="O51" s="46">
        <f>N51+H47+H48+H49+H50+H51</f>
        <v>9654227</v>
      </c>
      <c r="P51" s="26" t="s">
        <v>64</v>
      </c>
      <c r="Q51" s="27" t="s">
        <v>86</v>
      </c>
      <c r="R51" s="47" t="s">
        <v>142</v>
      </c>
      <c r="S51" s="48">
        <f>IFERROR(((VLOOKUP($E51,[1]Koeficienty_ITI!$A$2:$H$40,6,0))*$H51),0)</f>
        <v>73964.2</v>
      </c>
      <c r="T51" s="49">
        <f>IFERROR(((VLOOKUP($E51,[1]Koeficienty_ITI!$A$2:$H$40,7,0))*$H51),0)</f>
        <v>184910.5</v>
      </c>
      <c r="U51" s="50">
        <f>IFERROR(((VLOOKUP($E51,[1]Koeficienty_ITI!$A$2:$H$40,8,0))*$H51),0)</f>
        <v>184910.5</v>
      </c>
      <c r="V51" s="48">
        <f>$H51*1</f>
        <v>184910.5</v>
      </c>
      <c r="W51" s="49">
        <f>$H51*0.4</f>
        <v>73964.2</v>
      </c>
      <c r="X51" s="50">
        <f>$H51*0</f>
        <v>0</v>
      </c>
      <c r="Y51" s="48">
        <f t="shared" si="1"/>
        <v>110946.3</v>
      </c>
      <c r="Z51" s="49">
        <f t="shared" si="2"/>
        <v>-110946.3</v>
      </c>
      <c r="AA51" s="51">
        <f t="shared" si="3"/>
        <v>-184910.5</v>
      </c>
      <c r="AB51" s="52" t="str">
        <f t="shared" si="8"/>
        <v>áno</v>
      </c>
      <c r="AC51" s="55" t="s">
        <v>58</v>
      </c>
      <c r="AD51" s="53" t="s">
        <v>59</v>
      </c>
      <c r="AE51" s="54" t="s">
        <v>60</v>
      </c>
      <c r="AF51" s="37" t="s">
        <v>42</v>
      </c>
      <c r="AG51" s="38" t="s">
        <v>143</v>
      </c>
      <c r="AH51" s="38"/>
    </row>
    <row r="52" spans="1:34" ht="70" hidden="1">
      <c r="A52" s="40" t="s">
        <v>136</v>
      </c>
      <c r="B52" s="22" t="s">
        <v>34</v>
      </c>
      <c r="C52" s="41" t="s">
        <v>77</v>
      </c>
      <c r="D52" s="42" t="s">
        <v>78</v>
      </c>
      <c r="E52" s="42" t="s">
        <v>95</v>
      </c>
      <c r="F52" s="42" t="s">
        <v>92</v>
      </c>
      <c r="G52" s="43">
        <v>753526</v>
      </c>
      <c r="H52" s="72">
        <v>111249</v>
      </c>
      <c r="I52" s="57">
        <f t="shared" si="6"/>
        <v>642277</v>
      </c>
      <c r="J52" s="41" t="s">
        <v>49</v>
      </c>
      <c r="K52" s="42" t="s">
        <v>65</v>
      </c>
      <c r="L52" s="42" t="s">
        <v>66</v>
      </c>
      <c r="M52" s="42" t="s">
        <v>67</v>
      </c>
      <c r="N52" s="45">
        <v>8783243</v>
      </c>
      <c r="O52" s="46">
        <f>N52+H47+H48+H49+H50+H51+H52</f>
        <v>9765476</v>
      </c>
      <c r="P52" s="26" t="s">
        <v>96</v>
      </c>
      <c r="Q52" s="27" t="s">
        <v>71</v>
      </c>
      <c r="R52" s="47" t="s">
        <v>144</v>
      </c>
      <c r="S52" s="48">
        <f>IFERROR(((VLOOKUP($E52,[1]Koeficienty_ITI!$A$2:$H$40,6,0))*$H52),0)</f>
        <v>0</v>
      </c>
      <c r="T52" s="49">
        <f>IFERROR(((VLOOKUP($E52,[1]Koeficienty_ITI!$A$2:$H$40,7,0))*$H52),0)</f>
        <v>0</v>
      </c>
      <c r="U52" s="50">
        <f>IFERROR(((VLOOKUP($E52,[1]Koeficienty_ITI!$A$2:$H$40,8,0))*$H52),0)</f>
        <v>0</v>
      </c>
      <c r="V52" s="48">
        <f>H52*0</f>
        <v>0</v>
      </c>
      <c r="W52" s="49">
        <f>H52*0</f>
        <v>0</v>
      </c>
      <c r="X52" s="50">
        <f>H52*0</f>
        <v>0</v>
      </c>
      <c r="Y52" s="48">
        <f t="shared" si="1"/>
        <v>0</v>
      </c>
      <c r="Z52" s="49">
        <f t="shared" si="2"/>
        <v>0</v>
      </c>
      <c r="AA52" s="51">
        <f t="shared" si="3"/>
        <v>0</v>
      </c>
      <c r="AB52" s="52" t="str">
        <f t="shared" si="8"/>
        <v>áno</v>
      </c>
      <c r="AC52" s="55" t="s">
        <v>41</v>
      </c>
      <c r="AD52" s="53" t="s">
        <v>42</v>
      </c>
      <c r="AE52" s="54" t="s">
        <v>145</v>
      </c>
      <c r="AF52" s="37" t="s">
        <v>42</v>
      </c>
      <c r="AG52" s="38" t="s">
        <v>43</v>
      </c>
      <c r="AH52" s="38" t="s">
        <v>146</v>
      </c>
    </row>
    <row r="53" spans="1:34" ht="28" hidden="1">
      <c r="A53" s="40" t="s">
        <v>136</v>
      </c>
      <c r="B53" s="22" t="s">
        <v>34</v>
      </c>
      <c r="C53" s="41" t="s">
        <v>77</v>
      </c>
      <c r="D53" s="42" t="s">
        <v>78</v>
      </c>
      <c r="E53" s="42" t="s">
        <v>95</v>
      </c>
      <c r="F53" s="42" t="s">
        <v>92</v>
      </c>
      <c r="G53" s="43">
        <v>753526</v>
      </c>
      <c r="H53" s="44">
        <v>265513.5</v>
      </c>
      <c r="I53" s="57">
        <f>G53-H52-H53</f>
        <v>376763.5</v>
      </c>
      <c r="J53" s="41" t="s">
        <v>49</v>
      </c>
      <c r="K53" s="42" t="s">
        <v>65</v>
      </c>
      <c r="L53" s="42" t="s">
        <v>147</v>
      </c>
      <c r="M53" s="42" t="s">
        <v>38</v>
      </c>
      <c r="N53" s="45">
        <v>1386828</v>
      </c>
      <c r="O53" s="46">
        <f>N53+H53</f>
        <v>1652341.5</v>
      </c>
      <c r="P53" s="26" t="s">
        <v>96</v>
      </c>
      <c r="Q53" s="27" t="s">
        <v>148</v>
      </c>
      <c r="R53" s="47"/>
      <c r="S53" s="48">
        <f>IFERROR(((VLOOKUP($E53,[1]Koeficienty_ITI!$A$2:$H$40,6,0))*$H53),0)</f>
        <v>0</v>
      </c>
      <c r="T53" s="49">
        <f>IFERROR(((VLOOKUP($E53,[1]Koeficienty_ITI!$A$2:$H$40,7,0))*$H53),0)</f>
        <v>0</v>
      </c>
      <c r="U53" s="50">
        <f>IFERROR(((VLOOKUP($E53,[1]Koeficienty_ITI!$A$2:$H$40,8,0))*$H53),0)</f>
        <v>0</v>
      </c>
      <c r="V53" s="48">
        <f>IFERROR(((VLOOKUP($L53,[1]Koeficienty_ITI!$A$2:$H$40,6,0))*$H53),0)</f>
        <v>265513.5</v>
      </c>
      <c r="W53" s="49">
        <f>IFERROR(((VLOOKUP($L53,[1]Koeficienty_ITI!$A$2:$H$40,7,0))*$H53),0)</f>
        <v>265513.5</v>
      </c>
      <c r="X53" s="50">
        <f>IFERROR(((VLOOKUP($L53,[1]Koeficienty_ITI!$A$2:$H$40,8,0))*$H53),0)</f>
        <v>0</v>
      </c>
      <c r="Y53" s="48">
        <f t="shared" si="1"/>
        <v>265513.5</v>
      </c>
      <c r="Z53" s="49">
        <f t="shared" si="2"/>
        <v>265513.5</v>
      </c>
      <c r="AA53" s="51">
        <f t="shared" si="3"/>
        <v>0</v>
      </c>
      <c r="AB53" s="52" t="s">
        <v>41</v>
      </c>
      <c r="AC53" s="55" t="s">
        <v>58</v>
      </c>
      <c r="AD53" s="53" t="s">
        <v>42</v>
      </c>
      <c r="AE53" s="54" t="s">
        <v>126</v>
      </c>
      <c r="AF53" s="37" t="s">
        <v>127</v>
      </c>
      <c r="AG53" s="38" t="s">
        <v>88</v>
      </c>
      <c r="AH53" s="38" t="s">
        <v>149</v>
      </c>
    </row>
    <row r="54" spans="1:34" ht="42" hidden="1">
      <c r="A54" s="40" t="s">
        <v>136</v>
      </c>
      <c r="B54" s="22" t="s">
        <v>34</v>
      </c>
      <c r="C54" s="41" t="s">
        <v>77</v>
      </c>
      <c r="D54" s="42" t="s">
        <v>78</v>
      </c>
      <c r="E54" s="42" t="s">
        <v>79</v>
      </c>
      <c r="F54" s="42" t="s">
        <v>80</v>
      </c>
      <c r="G54" s="43">
        <v>127126</v>
      </c>
      <c r="H54" s="44">
        <v>61072.5</v>
      </c>
      <c r="I54" s="57">
        <f>G54-H54</f>
        <v>66053.5</v>
      </c>
      <c r="J54" s="41" t="s">
        <v>49</v>
      </c>
      <c r="K54" s="42" t="s">
        <v>65</v>
      </c>
      <c r="L54" s="42" t="s">
        <v>147</v>
      </c>
      <c r="M54" s="42" t="s">
        <v>38</v>
      </c>
      <c r="N54" s="45">
        <v>1386828</v>
      </c>
      <c r="O54" s="46">
        <f>N54+H53+H54</f>
        <v>1713414</v>
      </c>
      <c r="P54" s="26" t="s">
        <v>83</v>
      </c>
      <c r="Q54" s="27" t="s">
        <v>148</v>
      </c>
      <c r="R54" s="47"/>
      <c r="S54" s="48">
        <f>IFERROR(((VLOOKUP($E54,[1]Koeficienty_ITI!$A$2:$H$40,6,0))*$H54),0)</f>
        <v>0</v>
      </c>
      <c r="T54" s="49">
        <f>IFERROR(((VLOOKUP($E54,[1]Koeficienty_ITI!$A$2:$H$40,7,0))*$H54),0)</f>
        <v>0</v>
      </c>
      <c r="U54" s="50">
        <f>IFERROR(((VLOOKUP($E54,[1]Koeficienty_ITI!$A$2:$H$40,8,0))*$H54),0)</f>
        <v>0</v>
      </c>
      <c r="V54" s="48">
        <f>IFERROR(((VLOOKUP($L54,[1]Koeficienty_ITI!$A$2:$H$40,6,0))*$H54),0)</f>
        <v>61072.5</v>
      </c>
      <c r="W54" s="49">
        <f>IFERROR(((VLOOKUP($L54,[1]Koeficienty_ITI!$A$2:$H$40,7,0))*$H54),0)</f>
        <v>61072.5</v>
      </c>
      <c r="X54" s="50">
        <f>IFERROR(((VLOOKUP($L54,[1]Koeficienty_ITI!$A$2:$H$40,8,0))*$H54),0)</f>
        <v>0</v>
      </c>
      <c r="Y54" s="48">
        <f t="shared" si="1"/>
        <v>61072.5</v>
      </c>
      <c r="Z54" s="49">
        <f t="shared" si="2"/>
        <v>61072.5</v>
      </c>
      <c r="AA54" s="51">
        <f t="shared" si="3"/>
        <v>0</v>
      </c>
      <c r="AB54" s="52" t="str">
        <f>IF(F54=M54,"nie","áno")</f>
        <v>áno</v>
      </c>
      <c r="AC54" s="55" t="s">
        <v>58</v>
      </c>
      <c r="AD54" s="53" t="s">
        <v>59</v>
      </c>
      <c r="AE54" s="54" t="s">
        <v>101</v>
      </c>
      <c r="AF54" s="37" t="s">
        <v>42</v>
      </c>
      <c r="AG54" s="38" t="s">
        <v>88</v>
      </c>
      <c r="AH54" s="38"/>
    </row>
    <row r="55" spans="1:34" ht="28" hidden="1">
      <c r="A55" s="40" t="s">
        <v>136</v>
      </c>
      <c r="B55" s="22" t="s">
        <v>34</v>
      </c>
      <c r="C55" s="41" t="s">
        <v>77</v>
      </c>
      <c r="D55" s="42" t="s">
        <v>78</v>
      </c>
      <c r="E55" s="42" t="s">
        <v>95</v>
      </c>
      <c r="F55" s="42" t="s">
        <v>92</v>
      </c>
      <c r="G55" s="43">
        <v>753526</v>
      </c>
      <c r="H55" s="44">
        <v>245382.5</v>
      </c>
      <c r="I55" s="57">
        <f>G55-H52-H53-H55</f>
        <v>131381</v>
      </c>
      <c r="J55" s="41" t="s">
        <v>122</v>
      </c>
      <c r="K55" s="42" t="s">
        <v>123</v>
      </c>
      <c r="L55" s="42" t="s">
        <v>124</v>
      </c>
      <c r="M55" s="42" t="s">
        <v>38</v>
      </c>
      <c r="N55" s="45">
        <v>636667</v>
      </c>
      <c r="O55" s="46">
        <f>N55+H55</f>
        <v>882049.5</v>
      </c>
      <c r="P55" s="26" t="s">
        <v>96</v>
      </c>
      <c r="Q55" s="27" t="s">
        <v>125</v>
      </c>
      <c r="R55" s="47"/>
      <c r="S55" s="48">
        <f>IFERROR(((VLOOKUP($E55,[1]Koeficienty_ITI!$A$2:$H$40,6,0))*$H55),0)</f>
        <v>0</v>
      </c>
      <c r="T55" s="49">
        <f>IFERROR(((VLOOKUP($E55,[1]Koeficienty_ITI!$A$2:$H$40,7,0))*$H55),0)</f>
        <v>0</v>
      </c>
      <c r="U55" s="50">
        <f>IFERROR(((VLOOKUP($E55,[1]Koeficienty_ITI!$A$2:$H$40,8,0))*$H55),0)</f>
        <v>0</v>
      </c>
      <c r="V55" s="48">
        <f>IFERROR(((VLOOKUP($L55,[1]Koeficienty_ITI!$A$2:$H$40,6,0))*$H55),0)</f>
        <v>0</v>
      </c>
      <c r="W55" s="49">
        <f>IFERROR(((VLOOKUP($L55,[1]Koeficienty_ITI!$A$2:$H$40,7,0))*$H55),0)</f>
        <v>0</v>
      </c>
      <c r="X55" s="50">
        <f>IFERROR(((VLOOKUP($L55,[1]Koeficienty_ITI!$A$2:$H$40,8,0))*$H55),0)</f>
        <v>0</v>
      </c>
      <c r="Y55" s="48">
        <f t="shared" si="1"/>
        <v>0</v>
      </c>
      <c r="Z55" s="49">
        <f t="shared" si="2"/>
        <v>0</v>
      </c>
      <c r="AA55" s="51">
        <f t="shared" si="3"/>
        <v>0</v>
      </c>
      <c r="AB55" s="52" t="s">
        <v>41</v>
      </c>
      <c r="AC55" s="55" t="s">
        <v>58</v>
      </c>
      <c r="AD55" s="53" t="s">
        <v>42</v>
      </c>
      <c r="AE55" s="54" t="s">
        <v>126</v>
      </c>
      <c r="AF55" s="37" t="s">
        <v>127</v>
      </c>
      <c r="AG55" s="38" t="s">
        <v>43</v>
      </c>
      <c r="AH55" s="38" t="s">
        <v>128</v>
      </c>
    </row>
    <row r="56" spans="1:34" ht="42" hidden="1">
      <c r="A56" s="40" t="s">
        <v>136</v>
      </c>
      <c r="B56" s="22" t="s">
        <v>34</v>
      </c>
      <c r="C56" s="41" t="s">
        <v>77</v>
      </c>
      <c r="D56" s="42" t="s">
        <v>78</v>
      </c>
      <c r="E56" s="42" t="s">
        <v>79</v>
      </c>
      <c r="F56" s="42" t="s">
        <v>80</v>
      </c>
      <c r="G56" s="43">
        <v>127126</v>
      </c>
      <c r="H56" s="44">
        <v>2490.5</v>
      </c>
      <c r="I56" s="57">
        <f>G56-H54-H56</f>
        <v>63563</v>
      </c>
      <c r="J56" s="41" t="s">
        <v>122</v>
      </c>
      <c r="K56" s="42" t="s">
        <v>123</v>
      </c>
      <c r="L56" s="42" t="s">
        <v>124</v>
      </c>
      <c r="M56" s="42" t="s">
        <v>38</v>
      </c>
      <c r="N56" s="45">
        <v>636667</v>
      </c>
      <c r="O56" s="46">
        <f>N56+H55+H56</f>
        <v>884540</v>
      </c>
      <c r="P56" s="26" t="s">
        <v>83</v>
      </c>
      <c r="Q56" s="27" t="s">
        <v>125</v>
      </c>
      <c r="R56" s="47"/>
      <c r="S56" s="48">
        <f>IFERROR(((VLOOKUP($E56,[1]Koeficienty_ITI!$A$2:$H$40,6,0))*$H56),0)</f>
        <v>0</v>
      </c>
      <c r="T56" s="49">
        <f>IFERROR(((VLOOKUP($E56,[1]Koeficienty_ITI!$A$2:$H$40,7,0))*$H56),0)</f>
        <v>0</v>
      </c>
      <c r="U56" s="50">
        <f>IFERROR(((VLOOKUP($E56,[1]Koeficienty_ITI!$A$2:$H$40,8,0))*$H56),0)</f>
        <v>0</v>
      </c>
      <c r="V56" s="48">
        <f>IFERROR(((VLOOKUP($L56,[1]Koeficienty_ITI!$A$2:$H$40,6,0))*$H56),0)</f>
        <v>0</v>
      </c>
      <c r="W56" s="49">
        <f>IFERROR(((VLOOKUP($L56,[1]Koeficienty_ITI!$A$2:$H$40,7,0))*$H56),0)</f>
        <v>0</v>
      </c>
      <c r="X56" s="50">
        <f>IFERROR(((VLOOKUP($L56,[1]Koeficienty_ITI!$A$2:$H$40,8,0))*$H56),0)</f>
        <v>0</v>
      </c>
      <c r="Y56" s="48">
        <f t="shared" si="1"/>
        <v>0</v>
      </c>
      <c r="Z56" s="49">
        <f t="shared" si="2"/>
        <v>0</v>
      </c>
      <c r="AA56" s="51">
        <f t="shared" si="3"/>
        <v>0</v>
      </c>
      <c r="AB56" s="52" t="str">
        <f>IF(F56=M56,"nie","áno")</f>
        <v>áno</v>
      </c>
      <c r="AC56" s="55" t="s">
        <v>58</v>
      </c>
      <c r="AD56" s="53" t="s">
        <v>59</v>
      </c>
      <c r="AE56" s="54" t="s">
        <v>101</v>
      </c>
      <c r="AF56" s="37" t="s">
        <v>42</v>
      </c>
      <c r="AG56" s="38" t="s">
        <v>43</v>
      </c>
      <c r="AH56" s="38"/>
    </row>
    <row r="57" spans="1:34" ht="28" hidden="1">
      <c r="A57" s="113" t="s">
        <v>131</v>
      </c>
      <c r="B57" s="105" t="s">
        <v>34</v>
      </c>
      <c r="C57" s="114" t="s">
        <v>35</v>
      </c>
      <c r="D57" s="115" t="s">
        <v>36</v>
      </c>
      <c r="E57" s="115" t="s">
        <v>45</v>
      </c>
      <c r="F57" s="115" t="s">
        <v>38</v>
      </c>
      <c r="G57" s="43">
        <v>5539</v>
      </c>
      <c r="H57" s="116">
        <v>5539</v>
      </c>
      <c r="I57" s="57">
        <f>G57-H57</f>
        <v>0</v>
      </c>
      <c r="J57" s="114" t="s">
        <v>35</v>
      </c>
      <c r="K57" s="115" t="s">
        <v>36</v>
      </c>
      <c r="L57" s="115" t="s">
        <v>39</v>
      </c>
      <c r="M57" s="115" t="s">
        <v>38</v>
      </c>
      <c r="N57" s="45">
        <v>2492397</v>
      </c>
      <c r="O57" s="46">
        <f>N57+H57</f>
        <v>2497936</v>
      </c>
      <c r="P57" s="26" t="s">
        <v>46</v>
      </c>
      <c r="Q57" s="27" t="s">
        <v>47</v>
      </c>
      <c r="R57" s="47"/>
      <c r="S57" s="48">
        <f>IFERROR(((VLOOKUP($E57,[1]Koeficienty_ITI!$A$2:$H$40,6,0))*$H57),0)</f>
        <v>0</v>
      </c>
      <c r="T57" s="49">
        <f>IFERROR(((VLOOKUP($E57,[1]Koeficienty_ITI!$A$2:$H$40,7,0))*$H57),0)</f>
        <v>0</v>
      </c>
      <c r="U57" s="50">
        <f>IFERROR(((VLOOKUP($E57,[1]Koeficienty_ITI!$A$2:$H$40,8,0))*$H57),0)</f>
        <v>0</v>
      </c>
      <c r="V57" s="48">
        <f>IFERROR(((VLOOKUP($L57,[1]Koeficienty_ITI!$A$2:$H$40,6,0))*$H57),0)</f>
        <v>0</v>
      </c>
      <c r="W57" s="49">
        <f>IFERROR(((VLOOKUP($L57,[1]Koeficienty_ITI!$A$2:$H$40,7,0))*$H57),0)</f>
        <v>0</v>
      </c>
      <c r="X57" s="50">
        <f>IFERROR(((VLOOKUP($L57,[1]Koeficienty_ITI!$A$2:$H$40,8,0))*$H57),0)</f>
        <v>0</v>
      </c>
      <c r="Y57" s="48">
        <f t="shared" si="1"/>
        <v>0</v>
      </c>
      <c r="Z57" s="49">
        <f t="shared" si="2"/>
        <v>0</v>
      </c>
      <c r="AA57" s="51">
        <f t="shared" si="3"/>
        <v>0</v>
      </c>
      <c r="AB57" s="52" t="str">
        <f>IF(F57=M57,"nie","áno")</f>
        <v>nie</v>
      </c>
      <c r="AC57" s="34" t="s">
        <v>41</v>
      </c>
      <c r="AD57" s="53" t="s">
        <v>42</v>
      </c>
      <c r="AE57" s="54"/>
      <c r="AF57" s="37" t="s">
        <v>42</v>
      </c>
      <c r="AG57" s="38" t="s">
        <v>43</v>
      </c>
      <c r="AH57" s="38" t="s">
        <v>48</v>
      </c>
    </row>
    <row r="58" spans="1:34" ht="28" hidden="1">
      <c r="A58" s="113" t="s">
        <v>136</v>
      </c>
      <c r="B58" s="105" t="s">
        <v>34</v>
      </c>
      <c r="C58" s="114" t="s">
        <v>35</v>
      </c>
      <c r="D58" s="115" t="s">
        <v>36</v>
      </c>
      <c r="E58" s="115" t="s">
        <v>37</v>
      </c>
      <c r="F58" s="115" t="s">
        <v>38</v>
      </c>
      <c r="G58" s="43">
        <v>1063235</v>
      </c>
      <c r="H58" s="116">
        <v>813235</v>
      </c>
      <c r="I58" s="57">
        <f>G58-H58</f>
        <v>250000</v>
      </c>
      <c r="J58" s="114" t="s">
        <v>35</v>
      </c>
      <c r="K58" s="115" t="s">
        <v>36</v>
      </c>
      <c r="L58" s="115" t="s">
        <v>39</v>
      </c>
      <c r="M58" s="115" t="s">
        <v>38</v>
      </c>
      <c r="N58" s="45">
        <v>2080242</v>
      </c>
      <c r="O58" s="46">
        <f>N58+H58</f>
        <v>2893477</v>
      </c>
      <c r="P58" s="26" t="s">
        <v>40</v>
      </c>
      <c r="Q58" s="27">
        <v>169</v>
      </c>
      <c r="R58" s="47"/>
      <c r="S58" s="48">
        <f>IFERROR(((VLOOKUP($E58,[1]Koeficienty_ITI!$A$2:$H$40,6,0))*$H58),0)</f>
        <v>0</v>
      </c>
      <c r="T58" s="49">
        <f>IFERROR(((VLOOKUP($E58,[1]Koeficienty_ITI!$A$2:$H$40,7,0))*$H58),0)</f>
        <v>0</v>
      </c>
      <c r="U58" s="50">
        <f>IFERROR(((VLOOKUP($E58,[1]Koeficienty_ITI!$A$2:$H$40,8,0))*$H58),0)</f>
        <v>0</v>
      </c>
      <c r="V58" s="48">
        <f>IFERROR(((VLOOKUP($L58,[1]Koeficienty_ITI!$A$2:$H$40,6,0))*$H58),0)</f>
        <v>0</v>
      </c>
      <c r="W58" s="49">
        <f>IFERROR(((VLOOKUP($L58,[1]Koeficienty_ITI!$A$2:$H$40,7,0))*$H58),0)</f>
        <v>0</v>
      </c>
      <c r="X58" s="50">
        <f>IFERROR(((VLOOKUP($L58,[1]Koeficienty_ITI!$A$2:$H$40,8,0))*$H58),0)</f>
        <v>0</v>
      </c>
      <c r="Y58" s="48">
        <f t="shared" si="1"/>
        <v>0</v>
      </c>
      <c r="Z58" s="49">
        <f t="shared" si="2"/>
        <v>0</v>
      </c>
      <c r="AA58" s="51">
        <f t="shared" si="3"/>
        <v>0</v>
      </c>
      <c r="AB58" s="52" t="str">
        <f>IF(F58=M58,"nie","áno")</f>
        <v>nie</v>
      </c>
      <c r="AC58" s="34" t="s">
        <v>41</v>
      </c>
      <c r="AD58" s="53" t="s">
        <v>42</v>
      </c>
      <c r="AE58" s="54"/>
      <c r="AF58" s="37" t="s">
        <v>42</v>
      </c>
      <c r="AG58" s="38" t="s">
        <v>43</v>
      </c>
      <c r="AH58" s="38" t="s">
        <v>44</v>
      </c>
    </row>
    <row r="59" spans="1:34" ht="28" hidden="1">
      <c r="A59" s="113" t="s">
        <v>136</v>
      </c>
      <c r="B59" s="105" t="s">
        <v>34</v>
      </c>
      <c r="C59" s="114" t="s">
        <v>35</v>
      </c>
      <c r="D59" s="115" t="s">
        <v>36</v>
      </c>
      <c r="E59" s="115" t="s">
        <v>45</v>
      </c>
      <c r="F59" s="115" t="s">
        <v>38</v>
      </c>
      <c r="G59" s="43">
        <v>4623</v>
      </c>
      <c r="H59" s="116">
        <v>4623</v>
      </c>
      <c r="I59" s="57">
        <f>G59-H59</f>
        <v>0</v>
      </c>
      <c r="J59" s="114" t="s">
        <v>35</v>
      </c>
      <c r="K59" s="115" t="s">
        <v>36</v>
      </c>
      <c r="L59" s="115" t="s">
        <v>39</v>
      </c>
      <c r="M59" s="115" t="s">
        <v>38</v>
      </c>
      <c r="N59" s="45">
        <v>2080242</v>
      </c>
      <c r="O59" s="46">
        <f>N59+H58+H59</f>
        <v>2898100</v>
      </c>
      <c r="P59" s="26" t="s">
        <v>46</v>
      </c>
      <c r="Q59" s="27" t="s">
        <v>47</v>
      </c>
      <c r="R59" s="47"/>
      <c r="S59" s="48">
        <f>IFERROR(((VLOOKUP($E59,[1]Koeficienty_ITI!$A$2:$H$40,6,0))*$H59),0)</f>
        <v>0</v>
      </c>
      <c r="T59" s="49">
        <f>IFERROR(((VLOOKUP($E59,[1]Koeficienty_ITI!$A$2:$H$40,7,0))*$H59),0)</f>
        <v>0</v>
      </c>
      <c r="U59" s="50">
        <f>IFERROR(((VLOOKUP($E59,[1]Koeficienty_ITI!$A$2:$H$40,8,0))*$H59),0)</f>
        <v>0</v>
      </c>
      <c r="V59" s="48">
        <f>IFERROR(((VLOOKUP($L59,[1]Koeficienty_ITI!$A$2:$H$40,6,0))*$H59),0)</f>
        <v>0</v>
      </c>
      <c r="W59" s="49">
        <f>IFERROR(((VLOOKUP($L59,[1]Koeficienty_ITI!$A$2:$H$40,7,0))*$H59),0)</f>
        <v>0</v>
      </c>
      <c r="X59" s="50">
        <f>IFERROR(((VLOOKUP($L59,[1]Koeficienty_ITI!$A$2:$H$40,8,0))*$H59),0)</f>
        <v>0</v>
      </c>
      <c r="Y59" s="48">
        <f t="shared" si="1"/>
        <v>0</v>
      </c>
      <c r="Z59" s="49">
        <f t="shared" si="2"/>
        <v>0</v>
      </c>
      <c r="AA59" s="51">
        <f t="shared" si="3"/>
        <v>0</v>
      </c>
      <c r="AB59" s="52" t="str">
        <f>IF(F59=M59,"nie","áno")</f>
        <v>nie</v>
      </c>
      <c r="AC59" s="34" t="s">
        <v>41</v>
      </c>
      <c r="AD59" s="53" t="s">
        <v>42</v>
      </c>
      <c r="AE59" s="54"/>
      <c r="AF59" s="37" t="s">
        <v>42</v>
      </c>
      <c r="AG59" s="38" t="s">
        <v>43</v>
      </c>
      <c r="AH59" s="38" t="s">
        <v>48</v>
      </c>
    </row>
    <row r="60" spans="1:34" ht="28" hidden="1">
      <c r="A60" s="40" t="s">
        <v>136</v>
      </c>
      <c r="B60" s="22" t="s">
        <v>34</v>
      </c>
      <c r="C60" s="41" t="s">
        <v>77</v>
      </c>
      <c r="D60" s="42" t="s">
        <v>78</v>
      </c>
      <c r="E60" s="42" t="s">
        <v>95</v>
      </c>
      <c r="F60" s="42" t="s">
        <v>92</v>
      </c>
      <c r="G60" s="43">
        <v>753526</v>
      </c>
      <c r="H60" s="44">
        <v>131380.5</v>
      </c>
      <c r="I60" s="57">
        <f>G60-H52-H53-H55-H60</f>
        <v>0.5</v>
      </c>
      <c r="J60" s="41" t="s">
        <v>77</v>
      </c>
      <c r="K60" s="42" t="s">
        <v>81</v>
      </c>
      <c r="L60" s="42" t="s">
        <v>82</v>
      </c>
      <c r="M60" s="42" t="s">
        <v>38</v>
      </c>
      <c r="N60" s="45">
        <v>1282981</v>
      </c>
      <c r="O60" s="46">
        <f>N60+H60</f>
        <v>1414361.5</v>
      </c>
      <c r="P60" s="26" t="s">
        <v>96</v>
      </c>
      <c r="Q60" s="27" t="s">
        <v>84</v>
      </c>
      <c r="R60" s="47"/>
      <c r="S60" s="48">
        <f>IFERROR(((VLOOKUP($E60,[1]Koeficienty_ITI!$A$2:$H$40,6,0))*$H60),0)</f>
        <v>0</v>
      </c>
      <c r="T60" s="49">
        <f>IFERROR(((VLOOKUP($E60,[1]Koeficienty_ITI!$A$2:$H$40,7,0))*$H60),0)</f>
        <v>0</v>
      </c>
      <c r="U60" s="50">
        <f>IFERROR(((VLOOKUP($E60,[1]Koeficienty_ITI!$A$2:$H$40,8,0))*$H60),0)</f>
        <v>0</v>
      </c>
      <c r="V60" s="48">
        <f>IFERROR(((VLOOKUP($L60,[1]Koeficienty_ITI!$A$2:$H$40,6,0))*$H60),0)</f>
        <v>0</v>
      </c>
      <c r="W60" s="49">
        <f>IFERROR(((VLOOKUP($L60,[1]Koeficienty_ITI!$A$2:$H$40,7,0))*$H60),0)</f>
        <v>0</v>
      </c>
      <c r="X60" s="50">
        <f>IFERROR(((VLOOKUP($L60,[1]Koeficienty_ITI!$A$2:$H$40,8,0))*$H60),0)</f>
        <v>0</v>
      </c>
      <c r="Y60" s="48">
        <f t="shared" si="1"/>
        <v>0</v>
      </c>
      <c r="Z60" s="49">
        <f t="shared" si="2"/>
        <v>0</v>
      </c>
      <c r="AA60" s="51">
        <f t="shared" si="3"/>
        <v>0</v>
      </c>
      <c r="AB60" s="52" t="s">
        <v>41</v>
      </c>
      <c r="AC60" s="55" t="s">
        <v>58</v>
      </c>
      <c r="AD60" s="53" t="s">
        <v>42</v>
      </c>
      <c r="AE60" s="54" t="s">
        <v>126</v>
      </c>
      <c r="AF60" s="37" t="s">
        <v>127</v>
      </c>
      <c r="AG60" s="38" t="s">
        <v>43</v>
      </c>
      <c r="AH60" s="38" t="s">
        <v>135</v>
      </c>
    </row>
    <row r="61" spans="1:34" ht="28" hidden="1">
      <c r="A61" s="113" t="s">
        <v>136</v>
      </c>
      <c r="B61" s="105" t="s">
        <v>34</v>
      </c>
      <c r="C61" s="114" t="s">
        <v>98</v>
      </c>
      <c r="D61" s="115" t="s">
        <v>99</v>
      </c>
      <c r="E61" s="115" t="s">
        <v>107</v>
      </c>
      <c r="F61" s="115" t="s">
        <v>38</v>
      </c>
      <c r="G61" s="43">
        <v>320539</v>
      </c>
      <c r="H61" s="116">
        <v>53277.5</v>
      </c>
      <c r="I61" s="57">
        <f>G61-H61</f>
        <v>267261.5</v>
      </c>
      <c r="J61" s="114" t="s">
        <v>122</v>
      </c>
      <c r="K61" s="115" t="s">
        <v>123</v>
      </c>
      <c r="L61" s="115" t="s">
        <v>124</v>
      </c>
      <c r="M61" s="115" t="s">
        <v>38</v>
      </c>
      <c r="N61" s="45">
        <v>636667</v>
      </c>
      <c r="O61" s="46">
        <f>N61+H59+H60+H61</f>
        <v>825948</v>
      </c>
      <c r="P61" s="26" t="s">
        <v>47</v>
      </c>
      <c r="Q61" s="27" t="s">
        <v>125</v>
      </c>
      <c r="R61" s="47"/>
      <c r="S61" s="48">
        <f>IFERROR(((VLOOKUP($E61,[1]Koeficienty_ITI!$A$2:$H$40,6,0))*$H61),0)</f>
        <v>0</v>
      </c>
      <c r="T61" s="49">
        <f>IFERROR(((VLOOKUP($E61,[1]Koeficienty_ITI!$A$2:$H$40,7,0))*$H61),0)</f>
        <v>0</v>
      </c>
      <c r="U61" s="50">
        <f>IFERROR(((VLOOKUP($E61,[1]Koeficienty_ITI!$A$2:$H$40,8,0))*$H61),0)</f>
        <v>0</v>
      </c>
      <c r="V61" s="48">
        <f>IFERROR(((VLOOKUP($L61,[1]Koeficienty_ITI!$A$2:$H$40,6,0))*$H61),0)</f>
        <v>0</v>
      </c>
      <c r="W61" s="49">
        <f>IFERROR(((VLOOKUP($L61,[1]Koeficienty_ITI!$A$2:$H$40,7,0))*$H61),0)</f>
        <v>0</v>
      </c>
      <c r="X61" s="50">
        <f>IFERROR(((VLOOKUP($L61,[1]Koeficienty_ITI!$A$2:$H$40,8,0))*$H61),0)</f>
        <v>0</v>
      </c>
      <c r="Y61" s="48">
        <f t="shared" si="1"/>
        <v>0</v>
      </c>
      <c r="Z61" s="49">
        <f t="shared" si="2"/>
        <v>0</v>
      </c>
      <c r="AA61" s="51">
        <f t="shared" si="3"/>
        <v>0</v>
      </c>
      <c r="AB61" s="52" t="str">
        <f t="shared" ref="AB61:AB81" si="9">IF(F61=M61,"nie","áno")</f>
        <v>nie</v>
      </c>
      <c r="AC61" s="34" t="s">
        <v>41</v>
      </c>
      <c r="AD61" s="53" t="s">
        <v>42</v>
      </c>
      <c r="AE61" s="54" t="s">
        <v>106</v>
      </c>
      <c r="AF61" s="37" t="s">
        <v>42</v>
      </c>
      <c r="AG61" s="38" t="s">
        <v>43</v>
      </c>
      <c r="AH61" s="38" t="s">
        <v>48</v>
      </c>
    </row>
    <row r="62" spans="1:34" ht="28" hidden="1">
      <c r="A62" s="40" t="s">
        <v>136</v>
      </c>
      <c r="B62" s="22" t="s">
        <v>34</v>
      </c>
      <c r="C62" s="41" t="s">
        <v>77</v>
      </c>
      <c r="D62" s="42" t="s">
        <v>78</v>
      </c>
      <c r="E62" s="42" t="s">
        <v>79</v>
      </c>
      <c r="F62" s="42" t="s">
        <v>80</v>
      </c>
      <c r="G62" s="43">
        <v>127126</v>
      </c>
      <c r="H62" s="44">
        <v>63563</v>
      </c>
      <c r="I62" s="57">
        <f>G62-H54-H56-H62</f>
        <v>0</v>
      </c>
      <c r="J62" s="41" t="s">
        <v>77</v>
      </c>
      <c r="K62" s="42" t="s">
        <v>81</v>
      </c>
      <c r="L62" s="42" t="s">
        <v>82</v>
      </c>
      <c r="M62" s="42" t="s">
        <v>38</v>
      </c>
      <c r="N62" s="45">
        <v>1282981</v>
      </c>
      <c r="O62" s="46">
        <f>N62+H60+H61+H62</f>
        <v>1531202</v>
      </c>
      <c r="P62" s="26" t="s">
        <v>83</v>
      </c>
      <c r="Q62" s="27" t="s">
        <v>84</v>
      </c>
      <c r="R62" s="47"/>
      <c r="S62" s="48">
        <f>IFERROR(((VLOOKUP($E62,[1]Koeficienty_ITI!$A$2:$H$40,6,0))*$H62),0)</f>
        <v>0</v>
      </c>
      <c r="T62" s="49">
        <f>IFERROR(((VLOOKUP($E62,[1]Koeficienty_ITI!$A$2:$H$40,7,0))*$H62),0)</f>
        <v>0</v>
      </c>
      <c r="U62" s="50">
        <f>IFERROR(((VLOOKUP($E62,[1]Koeficienty_ITI!$A$2:$H$40,8,0))*$H62),0)</f>
        <v>0</v>
      </c>
      <c r="V62" s="48">
        <f>IFERROR(((VLOOKUP($L62,[1]Koeficienty_ITI!$A$2:$H$40,6,0))*$H62),0)</f>
        <v>0</v>
      </c>
      <c r="W62" s="49">
        <f>IFERROR(((VLOOKUP($L62,[1]Koeficienty_ITI!$A$2:$H$40,7,0))*$H62),0)</f>
        <v>0</v>
      </c>
      <c r="X62" s="50">
        <f>IFERROR(((VLOOKUP($L62,[1]Koeficienty_ITI!$A$2:$H$40,8,0))*$H62),0)</f>
        <v>0</v>
      </c>
      <c r="Y62" s="48">
        <f t="shared" si="1"/>
        <v>0</v>
      </c>
      <c r="Z62" s="49">
        <f t="shared" si="2"/>
        <v>0</v>
      </c>
      <c r="AA62" s="51">
        <f t="shared" si="3"/>
        <v>0</v>
      </c>
      <c r="AB62" s="52" t="str">
        <f t="shared" si="9"/>
        <v>áno</v>
      </c>
      <c r="AC62" s="55" t="s">
        <v>58</v>
      </c>
      <c r="AD62" s="53" t="s">
        <v>59</v>
      </c>
      <c r="AE62" s="54" t="s">
        <v>60</v>
      </c>
      <c r="AF62" s="37" t="s">
        <v>42</v>
      </c>
      <c r="AG62" s="38" t="s">
        <v>43</v>
      </c>
      <c r="AH62" s="38"/>
    </row>
    <row r="63" spans="1:34" ht="28" hidden="1">
      <c r="A63" s="113" t="s">
        <v>136</v>
      </c>
      <c r="B63" s="105" t="s">
        <v>34</v>
      </c>
      <c r="C63" s="114" t="s">
        <v>98</v>
      </c>
      <c r="D63" s="115" t="s">
        <v>99</v>
      </c>
      <c r="E63" s="115" t="s">
        <v>107</v>
      </c>
      <c r="F63" s="115" t="s">
        <v>38</v>
      </c>
      <c r="G63" s="43">
        <v>320539</v>
      </c>
      <c r="H63" s="116">
        <v>106992</v>
      </c>
      <c r="I63" s="57">
        <f>G63-H62-H63</f>
        <v>149984</v>
      </c>
      <c r="J63" s="114" t="s">
        <v>98</v>
      </c>
      <c r="K63" s="115" t="s">
        <v>99</v>
      </c>
      <c r="L63" s="115" t="s">
        <v>109</v>
      </c>
      <c r="M63" s="115" t="s">
        <v>38</v>
      </c>
      <c r="N63" s="45">
        <v>69341</v>
      </c>
      <c r="O63" s="46">
        <f>N63+H63</f>
        <v>176333</v>
      </c>
      <c r="P63" s="26" t="s">
        <v>47</v>
      </c>
      <c r="Q63" s="27" t="s">
        <v>110</v>
      </c>
      <c r="R63" s="47"/>
      <c r="S63" s="48">
        <f>IFERROR(((VLOOKUP($E63,[1]Koeficienty_ITI!$A$2:$H$40,6,0))*$H63),0)</f>
        <v>0</v>
      </c>
      <c r="T63" s="49">
        <f>IFERROR(((VLOOKUP($E63,[1]Koeficienty_ITI!$A$2:$H$40,7,0))*$H63),0)</f>
        <v>0</v>
      </c>
      <c r="U63" s="50">
        <f>IFERROR(((VLOOKUP($E63,[1]Koeficienty_ITI!$A$2:$H$40,8,0))*$H63),0)</f>
        <v>0</v>
      </c>
      <c r="V63" s="48">
        <f>IFERROR(((VLOOKUP($L63,[1]Koeficienty_ITI!$A$2:$H$40,6,0))*$H63),0)</f>
        <v>0</v>
      </c>
      <c r="W63" s="49">
        <f>IFERROR(((VLOOKUP($L63,[1]Koeficienty_ITI!$A$2:$H$40,7,0))*$H63),0)</f>
        <v>0</v>
      </c>
      <c r="X63" s="50">
        <f>IFERROR(((VLOOKUP($L63,[1]Koeficienty_ITI!$A$2:$H$40,8,0))*$H63),0)</f>
        <v>0</v>
      </c>
      <c r="Y63" s="48">
        <f t="shared" si="1"/>
        <v>0</v>
      </c>
      <c r="Z63" s="49">
        <f t="shared" si="2"/>
        <v>0</v>
      </c>
      <c r="AA63" s="51">
        <f t="shared" si="3"/>
        <v>0</v>
      </c>
      <c r="AB63" s="52" t="str">
        <f t="shared" si="9"/>
        <v>nie</v>
      </c>
      <c r="AC63" s="34" t="s">
        <v>41</v>
      </c>
      <c r="AD63" s="53" t="s">
        <v>42</v>
      </c>
      <c r="AE63" s="54"/>
      <c r="AF63" s="37" t="s">
        <v>42</v>
      </c>
      <c r="AG63" s="38" t="s">
        <v>43</v>
      </c>
      <c r="AH63" s="38" t="s">
        <v>48</v>
      </c>
    </row>
    <row r="64" spans="1:34" ht="28" hidden="1">
      <c r="A64" s="113" t="s">
        <v>136</v>
      </c>
      <c r="B64" s="105" t="s">
        <v>34</v>
      </c>
      <c r="C64" s="114" t="s">
        <v>98</v>
      </c>
      <c r="D64" s="115" t="s">
        <v>99</v>
      </c>
      <c r="E64" s="115" t="s">
        <v>108</v>
      </c>
      <c r="F64" s="115" t="s">
        <v>38</v>
      </c>
      <c r="G64" s="43">
        <v>310675</v>
      </c>
      <c r="H64" s="116">
        <v>155337.5</v>
      </c>
      <c r="I64" s="57">
        <f>G64-H64</f>
        <v>155337.5</v>
      </c>
      <c r="J64" s="114" t="s">
        <v>98</v>
      </c>
      <c r="K64" s="115" t="s">
        <v>99</v>
      </c>
      <c r="L64" s="115" t="s">
        <v>109</v>
      </c>
      <c r="M64" s="115" t="s">
        <v>38</v>
      </c>
      <c r="N64" s="45">
        <v>69341</v>
      </c>
      <c r="O64" s="46">
        <f>N64+H63+H64</f>
        <v>331670.5</v>
      </c>
      <c r="P64" s="26" t="s">
        <v>47</v>
      </c>
      <c r="Q64" s="27" t="s">
        <v>110</v>
      </c>
      <c r="R64" s="47"/>
      <c r="S64" s="48">
        <f>IFERROR(((VLOOKUP($E64,[1]Koeficienty_ITI!$A$2:$H$40,6,0))*$H64),0)</f>
        <v>0</v>
      </c>
      <c r="T64" s="49">
        <f>IFERROR(((VLOOKUP($E64,[1]Koeficienty_ITI!$A$2:$H$40,7,0))*$H64),0)</f>
        <v>0</v>
      </c>
      <c r="U64" s="50">
        <f>IFERROR(((VLOOKUP($E64,[1]Koeficienty_ITI!$A$2:$H$40,8,0))*$H64),0)</f>
        <v>0</v>
      </c>
      <c r="V64" s="48">
        <f>IFERROR(((VLOOKUP($L64,[1]Koeficienty_ITI!$A$2:$H$40,6,0))*$H64),0)</f>
        <v>0</v>
      </c>
      <c r="W64" s="49">
        <f>IFERROR(((VLOOKUP($L64,[1]Koeficienty_ITI!$A$2:$H$40,7,0))*$H64),0)</f>
        <v>0</v>
      </c>
      <c r="X64" s="50">
        <f>IFERROR(((VLOOKUP($L64,[1]Koeficienty_ITI!$A$2:$H$40,8,0))*$H64),0)</f>
        <v>0</v>
      </c>
      <c r="Y64" s="48">
        <f t="shared" si="1"/>
        <v>0</v>
      </c>
      <c r="Z64" s="49">
        <f t="shared" si="2"/>
        <v>0</v>
      </c>
      <c r="AA64" s="51">
        <f t="shared" si="3"/>
        <v>0</v>
      </c>
      <c r="AB64" s="52" t="str">
        <f t="shared" si="9"/>
        <v>nie</v>
      </c>
      <c r="AC64" s="34" t="s">
        <v>41</v>
      </c>
      <c r="AD64" s="53" t="s">
        <v>42</v>
      </c>
      <c r="AE64" s="54"/>
      <c r="AF64" s="37" t="s">
        <v>42</v>
      </c>
      <c r="AG64" s="38" t="s">
        <v>43</v>
      </c>
      <c r="AH64" s="38" t="s">
        <v>48</v>
      </c>
    </row>
    <row r="65" spans="1:34" ht="28" hidden="1">
      <c r="A65" s="40" t="s">
        <v>136</v>
      </c>
      <c r="B65" s="22" t="s">
        <v>34</v>
      </c>
      <c r="C65" s="41" t="s">
        <v>49</v>
      </c>
      <c r="D65" s="42" t="s">
        <v>50</v>
      </c>
      <c r="E65" s="42" t="s">
        <v>111</v>
      </c>
      <c r="F65" s="42" t="s">
        <v>57</v>
      </c>
      <c r="G65" s="43">
        <v>814066</v>
      </c>
      <c r="H65" s="44">
        <v>92033</v>
      </c>
      <c r="I65" s="57">
        <f>G65-H49-H65</f>
        <v>485850</v>
      </c>
      <c r="J65" s="41" t="s">
        <v>49</v>
      </c>
      <c r="K65" s="42" t="s">
        <v>50</v>
      </c>
      <c r="L65" s="42" t="s">
        <v>62</v>
      </c>
      <c r="M65" s="42" t="s">
        <v>38</v>
      </c>
      <c r="N65" s="45">
        <v>2392218</v>
      </c>
      <c r="O65" s="46">
        <f>N65+H65</f>
        <v>2484251</v>
      </c>
      <c r="P65" s="26" t="s">
        <v>112</v>
      </c>
      <c r="Q65" s="27" t="s">
        <v>64</v>
      </c>
      <c r="R65" s="47"/>
      <c r="S65" s="48">
        <f>IFERROR(((VLOOKUP($E65,[1]Koeficienty_ITI!$A$2:$H$40,6,0))*$H65),0)</f>
        <v>36813.200000000004</v>
      </c>
      <c r="T65" s="49">
        <f>IFERROR(((VLOOKUP($E65,[1]Koeficienty_ITI!$A$2:$H$40,7,0))*$H65),0)</f>
        <v>92033</v>
      </c>
      <c r="U65" s="50">
        <f>IFERROR(((VLOOKUP($E65,[1]Koeficienty_ITI!$A$2:$H$40,8,0))*$H65),0)</f>
        <v>0</v>
      </c>
      <c r="V65" s="48">
        <f>IFERROR(((VLOOKUP($L65,[1]Koeficienty_ITI!$A$2:$H$40,6,0))*$H65),0)</f>
        <v>36813.200000000004</v>
      </c>
      <c r="W65" s="49">
        <f>IFERROR(((VLOOKUP($L65,[1]Koeficienty_ITI!$A$2:$H$40,7,0))*$H65),0)</f>
        <v>92033</v>
      </c>
      <c r="X65" s="50">
        <f>IFERROR(((VLOOKUP($L65,[1]Koeficienty_ITI!$A$2:$H$40,8,0))*$H65),0)</f>
        <v>92033</v>
      </c>
      <c r="Y65" s="48">
        <f t="shared" si="1"/>
        <v>0</v>
      </c>
      <c r="Z65" s="49">
        <f t="shared" si="2"/>
        <v>0</v>
      </c>
      <c r="AA65" s="51">
        <f t="shared" si="3"/>
        <v>92033</v>
      </c>
      <c r="AB65" s="52" t="str">
        <f t="shared" si="9"/>
        <v>áno</v>
      </c>
      <c r="AC65" s="55" t="s">
        <v>58</v>
      </c>
      <c r="AD65" s="53" t="s">
        <v>59</v>
      </c>
      <c r="AE65" s="54" t="s">
        <v>60</v>
      </c>
      <c r="AF65" s="37" t="s">
        <v>42</v>
      </c>
      <c r="AG65" s="38" t="s">
        <v>55</v>
      </c>
      <c r="AH65" s="38"/>
    </row>
    <row r="66" spans="1:34" ht="28" hidden="1">
      <c r="A66" s="40" t="s">
        <v>136</v>
      </c>
      <c r="B66" s="22" t="s">
        <v>34</v>
      </c>
      <c r="C66" s="41" t="s">
        <v>49</v>
      </c>
      <c r="D66" s="42" t="s">
        <v>50</v>
      </c>
      <c r="E66" s="42" t="s">
        <v>114</v>
      </c>
      <c r="F66" s="42" t="s">
        <v>57</v>
      </c>
      <c r="G66" s="43">
        <v>569021</v>
      </c>
      <c r="H66" s="44">
        <v>284510.5</v>
      </c>
      <c r="I66" s="57">
        <f>G66-H50-H66</f>
        <v>0</v>
      </c>
      <c r="J66" s="41" t="s">
        <v>49</v>
      </c>
      <c r="K66" s="42" t="s">
        <v>50</v>
      </c>
      <c r="L66" s="42" t="s">
        <v>62</v>
      </c>
      <c r="M66" s="42" t="s">
        <v>38</v>
      </c>
      <c r="N66" s="45">
        <v>2392218</v>
      </c>
      <c r="O66" s="46">
        <f>N66+H65+H66</f>
        <v>2768761.5</v>
      </c>
      <c r="P66" s="26" t="s">
        <v>112</v>
      </c>
      <c r="Q66" s="27" t="s">
        <v>64</v>
      </c>
      <c r="R66" s="47" t="s">
        <v>150</v>
      </c>
      <c r="S66" s="48">
        <f>H66*0.4</f>
        <v>113804.20000000001</v>
      </c>
      <c r="T66" s="49">
        <f>H66*1</f>
        <v>284510.5</v>
      </c>
      <c r="U66" s="50">
        <f>H66*0</f>
        <v>0</v>
      </c>
      <c r="V66" s="48">
        <f>IFERROR(((VLOOKUP($L66,[1]Koeficienty_ITI!$A$2:$H$40,6,0))*$H66),0)</f>
        <v>113804.20000000001</v>
      </c>
      <c r="W66" s="49">
        <f>IFERROR(((VLOOKUP($L66,[1]Koeficienty_ITI!$A$2:$H$40,7,0))*$H66),0)</f>
        <v>284510.5</v>
      </c>
      <c r="X66" s="50">
        <f>IFERROR(((VLOOKUP($L66,[1]Koeficienty_ITI!$A$2:$H$40,8,0))*$H66),0)</f>
        <v>284510.5</v>
      </c>
      <c r="Y66" s="48">
        <f t="shared" si="1"/>
        <v>0</v>
      </c>
      <c r="Z66" s="49">
        <f t="shared" si="2"/>
        <v>0</v>
      </c>
      <c r="AA66" s="51">
        <f t="shared" si="3"/>
        <v>284510.5</v>
      </c>
      <c r="AB66" s="52" t="str">
        <f t="shared" si="9"/>
        <v>áno</v>
      </c>
      <c r="AC66" s="55" t="s">
        <v>58</v>
      </c>
      <c r="AD66" s="53" t="s">
        <v>59</v>
      </c>
      <c r="AE66" s="54" t="s">
        <v>60</v>
      </c>
      <c r="AF66" s="37" t="s">
        <v>42</v>
      </c>
      <c r="AG66" s="38" t="s">
        <v>55</v>
      </c>
      <c r="AH66" s="38"/>
    </row>
    <row r="67" spans="1:34" ht="28" hidden="1">
      <c r="A67" s="40" t="s">
        <v>136</v>
      </c>
      <c r="B67" s="22" t="s">
        <v>34</v>
      </c>
      <c r="C67" s="41" t="s">
        <v>49</v>
      </c>
      <c r="D67" s="42" t="s">
        <v>50</v>
      </c>
      <c r="E67" s="42" t="s">
        <v>89</v>
      </c>
      <c r="F67" s="42" t="s">
        <v>57</v>
      </c>
      <c r="G67" s="43">
        <v>369821</v>
      </c>
      <c r="H67" s="44">
        <v>184910.5</v>
      </c>
      <c r="I67" s="57">
        <f>G67-H51-H67</f>
        <v>0</v>
      </c>
      <c r="J67" s="41" t="s">
        <v>49</v>
      </c>
      <c r="K67" s="42" t="s">
        <v>50</v>
      </c>
      <c r="L67" s="42" t="s">
        <v>62</v>
      </c>
      <c r="M67" s="42" t="s">
        <v>38</v>
      </c>
      <c r="N67" s="45">
        <v>2392218</v>
      </c>
      <c r="O67" s="46">
        <f>N67+H65+H66+H67</f>
        <v>2953672</v>
      </c>
      <c r="P67" s="27" t="s">
        <v>64</v>
      </c>
      <c r="Q67" s="27" t="s">
        <v>64</v>
      </c>
      <c r="R67" s="47"/>
      <c r="S67" s="48">
        <f>IFERROR(((VLOOKUP($E67,[1]Koeficienty_ITI!$A$2:$H$40,6,0))*$H67),0)</f>
        <v>73964.2</v>
      </c>
      <c r="T67" s="49">
        <f>IFERROR(((VLOOKUP($E67,[1]Koeficienty_ITI!$A$2:$H$40,7,0))*$H67),0)</f>
        <v>184910.5</v>
      </c>
      <c r="U67" s="50">
        <f>IFERROR(((VLOOKUP($E67,[1]Koeficienty_ITI!$A$2:$H$40,8,0))*$H67),0)</f>
        <v>184910.5</v>
      </c>
      <c r="V67" s="48">
        <f>IFERROR(((VLOOKUP($L67,[1]Koeficienty_ITI!$A$2:$H$40,6,0))*$H67),0)</f>
        <v>73964.2</v>
      </c>
      <c r="W67" s="49">
        <f>IFERROR(((VLOOKUP($L67,[1]Koeficienty_ITI!$A$2:$H$40,7,0))*$H67),0)</f>
        <v>184910.5</v>
      </c>
      <c r="X67" s="50">
        <f>IFERROR(((VLOOKUP($L67,[1]Koeficienty_ITI!$A$2:$H$40,8,0))*$H67),0)</f>
        <v>184910.5</v>
      </c>
      <c r="Y67" s="48">
        <f t="shared" si="1"/>
        <v>0</v>
      </c>
      <c r="Z67" s="49">
        <f t="shared" si="2"/>
        <v>0</v>
      </c>
      <c r="AA67" s="51">
        <f t="shared" si="3"/>
        <v>0</v>
      </c>
      <c r="AB67" s="52" t="str">
        <f t="shared" si="9"/>
        <v>áno</v>
      </c>
      <c r="AC67" s="55" t="s">
        <v>58</v>
      </c>
      <c r="AD67" s="53" t="s">
        <v>59</v>
      </c>
      <c r="AE67" s="54" t="s">
        <v>60</v>
      </c>
      <c r="AF67" s="37" t="s">
        <v>42</v>
      </c>
      <c r="AG67" s="38" t="s">
        <v>43</v>
      </c>
      <c r="AH67" s="38"/>
    </row>
    <row r="68" spans="1:34" ht="28" hidden="1">
      <c r="A68" s="40" t="s">
        <v>136</v>
      </c>
      <c r="B68" s="22" t="s">
        <v>34</v>
      </c>
      <c r="C68" s="41" t="s">
        <v>49</v>
      </c>
      <c r="D68" s="42" t="s">
        <v>50</v>
      </c>
      <c r="E68" s="42" t="s">
        <v>61</v>
      </c>
      <c r="F68" s="42" t="s">
        <v>57</v>
      </c>
      <c r="G68" s="43">
        <v>91302</v>
      </c>
      <c r="H68" s="44">
        <v>45651</v>
      </c>
      <c r="I68" s="57">
        <f>G68-H48-H68</f>
        <v>0</v>
      </c>
      <c r="J68" s="41" t="s">
        <v>49</v>
      </c>
      <c r="K68" s="42" t="s">
        <v>50</v>
      </c>
      <c r="L68" s="42" t="s">
        <v>62</v>
      </c>
      <c r="M68" s="42" t="s">
        <v>38</v>
      </c>
      <c r="N68" s="45">
        <v>2392218</v>
      </c>
      <c r="O68" s="46">
        <f>N68+H65+H66+H67+H68</f>
        <v>2999323</v>
      </c>
      <c r="P68" s="26" t="s">
        <v>63</v>
      </c>
      <c r="Q68" s="27" t="s">
        <v>64</v>
      </c>
      <c r="R68" s="47"/>
      <c r="S68" s="48">
        <f>IFERROR(((VLOOKUP($E68,[1]Koeficienty_ITI!$A$2:$H$40,6,0))*$H68),0)</f>
        <v>18260.400000000001</v>
      </c>
      <c r="T68" s="49">
        <f>IFERROR(((VLOOKUP($E68,[1]Koeficienty_ITI!$A$2:$H$40,7,0))*$H68),0)</f>
        <v>45651</v>
      </c>
      <c r="U68" s="50">
        <f>IFERROR(((VLOOKUP($E68,[1]Koeficienty_ITI!$A$2:$H$40,8,0))*$H68),0)</f>
        <v>0</v>
      </c>
      <c r="V68" s="48">
        <f>IFERROR(((VLOOKUP($L68,[1]Koeficienty_ITI!$A$2:$H$40,6,0))*$H68),0)</f>
        <v>18260.400000000001</v>
      </c>
      <c r="W68" s="49">
        <f>IFERROR(((VLOOKUP($L68,[1]Koeficienty_ITI!$A$2:$H$40,7,0))*$H68),0)</f>
        <v>45651</v>
      </c>
      <c r="X68" s="50">
        <f>IFERROR(((VLOOKUP($L68,[1]Koeficienty_ITI!$A$2:$H$40,8,0))*$H68),0)</f>
        <v>45651</v>
      </c>
      <c r="Y68" s="48">
        <f t="shared" si="1"/>
        <v>0</v>
      </c>
      <c r="Z68" s="49">
        <f t="shared" si="2"/>
        <v>0</v>
      </c>
      <c r="AA68" s="51">
        <f t="shared" si="3"/>
        <v>45651</v>
      </c>
      <c r="AB68" s="52" t="str">
        <f t="shared" si="9"/>
        <v>áno</v>
      </c>
      <c r="AC68" s="55" t="s">
        <v>58</v>
      </c>
      <c r="AD68" s="53" t="s">
        <v>59</v>
      </c>
      <c r="AE68" s="54" t="s">
        <v>60</v>
      </c>
      <c r="AF68" s="37" t="s">
        <v>42</v>
      </c>
      <c r="AG68" s="38" t="s">
        <v>55</v>
      </c>
      <c r="AH68" s="38"/>
    </row>
    <row r="69" spans="1:34" ht="28" hidden="1">
      <c r="A69" s="40" t="s">
        <v>136</v>
      </c>
      <c r="B69" s="22" t="s">
        <v>34</v>
      </c>
      <c r="C69" s="41" t="s">
        <v>49</v>
      </c>
      <c r="D69" s="42" t="s">
        <v>50</v>
      </c>
      <c r="E69" s="42" t="s">
        <v>56</v>
      </c>
      <c r="F69" s="42" t="s">
        <v>57</v>
      </c>
      <c r="G69" s="43">
        <v>239458</v>
      </c>
      <c r="H69" s="44">
        <v>119729</v>
      </c>
      <c r="I69" s="57">
        <f>G69-H47-H69</f>
        <v>0</v>
      </c>
      <c r="J69" s="41" t="s">
        <v>49</v>
      </c>
      <c r="K69" s="42" t="s">
        <v>50</v>
      </c>
      <c r="L69" s="42" t="s">
        <v>62</v>
      </c>
      <c r="M69" s="42" t="s">
        <v>38</v>
      </c>
      <c r="N69" s="45">
        <v>2392218</v>
      </c>
      <c r="O69" s="46">
        <f>N69+H65+H66+H67+H68+H69</f>
        <v>3119052</v>
      </c>
      <c r="P69" s="26" t="s">
        <v>54</v>
      </c>
      <c r="Q69" s="27" t="s">
        <v>64</v>
      </c>
      <c r="R69" s="47"/>
      <c r="S69" s="48">
        <f>IFERROR(((VLOOKUP($E69,[1]Koeficienty_ITI!$A$2:$H$40,6,0))*$H69),0)</f>
        <v>0</v>
      </c>
      <c r="T69" s="49">
        <f>IFERROR(((VLOOKUP($E69,[1]Koeficienty_ITI!$A$2:$H$40,7,0))*$H69),0)</f>
        <v>119729</v>
      </c>
      <c r="U69" s="50">
        <f>IFERROR(((VLOOKUP($E69,[1]Koeficienty_ITI!$A$2:$H$40,8,0))*$H69),0)</f>
        <v>47891.600000000006</v>
      </c>
      <c r="V69" s="48">
        <f>IFERROR(((VLOOKUP($L69,[1]Koeficienty_ITI!$A$2:$H$40,6,0))*$H69),0)</f>
        <v>47891.600000000006</v>
      </c>
      <c r="W69" s="49">
        <f>IFERROR(((VLOOKUP($L69,[1]Koeficienty_ITI!$A$2:$H$40,7,0))*$H69),0)</f>
        <v>119729</v>
      </c>
      <c r="X69" s="50">
        <f>IFERROR(((VLOOKUP($L69,[1]Koeficienty_ITI!$A$2:$H$40,8,0))*$H69),0)</f>
        <v>119729</v>
      </c>
      <c r="Y69" s="48">
        <f t="shared" si="1"/>
        <v>47891.600000000006</v>
      </c>
      <c r="Z69" s="49">
        <f t="shared" si="2"/>
        <v>0</v>
      </c>
      <c r="AA69" s="51">
        <f t="shared" si="3"/>
        <v>71837.399999999994</v>
      </c>
      <c r="AB69" s="52" t="str">
        <f t="shared" si="9"/>
        <v>áno</v>
      </c>
      <c r="AC69" s="55" t="s">
        <v>58</v>
      </c>
      <c r="AD69" s="53" t="s">
        <v>59</v>
      </c>
      <c r="AE69" s="54" t="s">
        <v>60</v>
      </c>
      <c r="AF69" s="37" t="s">
        <v>42</v>
      </c>
      <c r="AG69" s="38" t="s">
        <v>151</v>
      </c>
      <c r="AH69" s="38"/>
    </row>
    <row r="70" spans="1:34" ht="28">
      <c r="A70" s="113" t="s">
        <v>136</v>
      </c>
      <c r="B70" s="105" t="s">
        <v>34</v>
      </c>
      <c r="C70" s="114" t="s">
        <v>98</v>
      </c>
      <c r="D70" s="115" t="s">
        <v>99</v>
      </c>
      <c r="E70" s="115" t="s">
        <v>107</v>
      </c>
      <c r="F70" s="115" t="s">
        <v>38</v>
      </c>
      <c r="G70" s="43">
        <v>320539</v>
      </c>
      <c r="H70" s="116">
        <v>60269.5</v>
      </c>
      <c r="I70" s="57">
        <f>G70-H66-H67-H70</f>
        <v>-209151.5</v>
      </c>
      <c r="J70" s="114" t="s">
        <v>77</v>
      </c>
      <c r="K70" s="115" t="s">
        <v>81</v>
      </c>
      <c r="L70" s="115" t="s">
        <v>82</v>
      </c>
      <c r="M70" s="115" t="s">
        <v>38</v>
      </c>
      <c r="N70" s="45">
        <v>1282981</v>
      </c>
      <c r="O70" s="46">
        <f>N70+H69+H70</f>
        <v>1462979.5</v>
      </c>
      <c r="P70" s="26" t="s">
        <v>47</v>
      </c>
      <c r="Q70" s="27" t="s">
        <v>84</v>
      </c>
      <c r="R70" s="47"/>
      <c r="S70" s="48">
        <f>IFERROR(((VLOOKUP($E70,[1]Koeficienty_ITI!$A$2:$H$40,6,0))*$H70),0)</f>
        <v>0</v>
      </c>
      <c r="T70" s="49">
        <f>IFERROR(((VLOOKUP($E70,[1]Koeficienty_ITI!$A$2:$H$40,7,0))*$H70),0)</f>
        <v>0</v>
      </c>
      <c r="U70" s="50">
        <f>IFERROR(((VLOOKUP($E70,[1]Koeficienty_ITI!$A$2:$H$40,8,0))*$H70),0)</f>
        <v>0</v>
      </c>
      <c r="V70" s="48">
        <f>IFERROR(((VLOOKUP($L70,[1]Koeficienty_ITI!$A$2:$H$40,6,0))*$H70),0)</f>
        <v>0</v>
      </c>
      <c r="W70" s="49">
        <f>IFERROR(((VLOOKUP($L70,[1]Koeficienty_ITI!$A$2:$H$40,7,0))*$H70),0)</f>
        <v>0</v>
      </c>
      <c r="X70" s="50">
        <f>IFERROR(((VLOOKUP($L70,[1]Koeficienty_ITI!$A$2:$H$40,8,0))*$H70),0)</f>
        <v>0</v>
      </c>
      <c r="Y70" s="48">
        <f t="shared" ref="Y70:Y133" si="10">V70-S70</f>
        <v>0</v>
      </c>
      <c r="Z70" s="49">
        <f t="shared" ref="Z70:Z133" si="11">W70-T70</f>
        <v>0</v>
      </c>
      <c r="AA70" s="51">
        <f t="shared" ref="AA70:AA133" si="12">X70-U70</f>
        <v>0</v>
      </c>
      <c r="AB70" s="52" t="str">
        <f t="shared" si="9"/>
        <v>nie</v>
      </c>
      <c r="AC70" s="34" t="s">
        <v>41</v>
      </c>
      <c r="AD70" s="35" t="s">
        <v>42</v>
      </c>
      <c r="AE70" s="54" t="s">
        <v>106</v>
      </c>
      <c r="AF70" s="37" t="s">
        <v>42</v>
      </c>
      <c r="AG70" s="38" t="s">
        <v>43</v>
      </c>
      <c r="AH70" s="38" t="s">
        <v>48</v>
      </c>
    </row>
    <row r="71" spans="1:34" ht="28">
      <c r="A71" s="113" t="s">
        <v>136</v>
      </c>
      <c r="B71" s="105" t="s">
        <v>34</v>
      </c>
      <c r="C71" s="114" t="s">
        <v>98</v>
      </c>
      <c r="D71" s="115" t="s">
        <v>99</v>
      </c>
      <c r="E71" s="115" t="s">
        <v>104</v>
      </c>
      <c r="F71" s="115" t="s">
        <v>38</v>
      </c>
      <c r="G71" s="43">
        <v>4510181</v>
      </c>
      <c r="H71" s="116">
        <v>100000</v>
      </c>
      <c r="I71" s="57">
        <f>G71-H71</f>
        <v>4410181</v>
      </c>
      <c r="J71" s="114" t="s">
        <v>77</v>
      </c>
      <c r="K71" s="115" t="s">
        <v>81</v>
      </c>
      <c r="L71" s="115" t="s">
        <v>82</v>
      </c>
      <c r="M71" s="115" t="s">
        <v>38</v>
      </c>
      <c r="N71" s="45">
        <v>1282981</v>
      </c>
      <c r="O71" s="46">
        <f>N71+H68+H69+H70+H71</f>
        <v>1608630.5</v>
      </c>
      <c r="P71" s="26" t="s">
        <v>105</v>
      </c>
      <c r="Q71" s="27" t="s">
        <v>84</v>
      </c>
      <c r="R71" s="47"/>
      <c r="S71" s="48">
        <f>IFERROR(((VLOOKUP($E71,[1]Koeficienty_ITI!$A$2:$H$40,6,0))*$H71),0)</f>
        <v>0</v>
      </c>
      <c r="T71" s="49">
        <f>IFERROR(((VLOOKUP($E71,[1]Koeficienty_ITI!$A$2:$H$40,7,0))*$H71),0)</f>
        <v>0</v>
      </c>
      <c r="U71" s="50">
        <f>IFERROR(((VLOOKUP($E71,[1]Koeficienty_ITI!$A$2:$H$40,8,0))*$H71),0)</f>
        <v>0</v>
      </c>
      <c r="V71" s="48">
        <f>IFERROR(((VLOOKUP($L71,[1]Koeficienty_ITI!$A$2:$H$40,6,0))*$H71),0)</f>
        <v>0</v>
      </c>
      <c r="W71" s="49">
        <f>IFERROR(((VLOOKUP($L71,[1]Koeficienty_ITI!$A$2:$H$40,7,0))*$H71),0)</f>
        <v>0</v>
      </c>
      <c r="X71" s="50">
        <f>IFERROR(((VLOOKUP($L71,[1]Koeficienty_ITI!$A$2:$H$40,8,0))*$H71),0)</f>
        <v>0</v>
      </c>
      <c r="Y71" s="48">
        <f t="shared" si="10"/>
        <v>0</v>
      </c>
      <c r="Z71" s="49">
        <f t="shared" si="11"/>
        <v>0</v>
      </c>
      <c r="AA71" s="51">
        <f t="shared" si="12"/>
        <v>0</v>
      </c>
      <c r="AB71" s="52" t="str">
        <f t="shared" si="9"/>
        <v>nie</v>
      </c>
      <c r="AC71" s="34" t="s">
        <v>41</v>
      </c>
      <c r="AD71" s="53" t="s">
        <v>42</v>
      </c>
      <c r="AE71" s="54" t="s">
        <v>106</v>
      </c>
      <c r="AF71" s="37" t="s">
        <v>42</v>
      </c>
      <c r="AG71" s="38" t="s">
        <v>43</v>
      </c>
      <c r="AH71" s="38" t="s">
        <v>48</v>
      </c>
    </row>
    <row r="72" spans="1:34" ht="84" hidden="1">
      <c r="A72" s="63" t="s">
        <v>152</v>
      </c>
      <c r="B72" s="22" t="s">
        <v>34</v>
      </c>
      <c r="C72" s="64" t="s">
        <v>49</v>
      </c>
      <c r="D72" s="65" t="s">
        <v>50</v>
      </c>
      <c r="E72" s="65" t="s">
        <v>119</v>
      </c>
      <c r="F72" s="65" t="s">
        <v>57</v>
      </c>
      <c r="G72" s="66">
        <v>3091694</v>
      </c>
      <c r="H72" s="67">
        <v>3091694</v>
      </c>
      <c r="I72" s="57">
        <f>G72-H72</f>
        <v>0</v>
      </c>
      <c r="J72" s="64" t="s">
        <v>49</v>
      </c>
      <c r="K72" s="65" t="s">
        <v>50</v>
      </c>
      <c r="L72" s="65" t="s">
        <v>62</v>
      </c>
      <c r="M72" s="65" t="s">
        <v>38</v>
      </c>
      <c r="N72" s="68">
        <v>3074329</v>
      </c>
      <c r="O72" s="69">
        <f>N72+H72</f>
        <v>6166023</v>
      </c>
      <c r="P72" s="56" t="s">
        <v>120</v>
      </c>
      <c r="Q72" s="27" t="s">
        <v>64</v>
      </c>
      <c r="R72" s="47"/>
      <c r="S72" s="48">
        <f>IFERROR(((VLOOKUP($E72,[1]Koeficienty_ITI!$A$2:$H$40,6,0))*$H72),0)</f>
        <v>3091694</v>
      </c>
      <c r="T72" s="49">
        <f>IFERROR(((VLOOKUP($E72,[1]Koeficienty_ITI!$A$2:$H$40,7,0))*$H72),0)</f>
        <v>3091694</v>
      </c>
      <c r="U72" s="50">
        <f>IFERROR(((VLOOKUP($E72,[1]Koeficienty_ITI!$A$2:$H$40,8,0))*$H72),0)</f>
        <v>1236677.6000000001</v>
      </c>
      <c r="V72" s="48">
        <f>IFERROR(((VLOOKUP($L72,[1]Koeficienty_ITI!$A$2:$H$40,6,0))*$H72),0)</f>
        <v>1236677.6000000001</v>
      </c>
      <c r="W72" s="49">
        <f>IFERROR(((VLOOKUP($L72,[1]Koeficienty_ITI!$A$2:$H$40,7,0))*$H72),0)</f>
        <v>3091694</v>
      </c>
      <c r="X72" s="50">
        <f>IFERROR(((VLOOKUP($L72,[1]Koeficienty_ITI!$A$2:$H$40,8,0))*$H72),0)</f>
        <v>3091694</v>
      </c>
      <c r="Y72" s="48">
        <f t="shared" si="10"/>
        <v>-1855016.4</v>
      </c>
      <c r="Z72" s="49">
        <f t="shared" si="11"/>
        <v>0</v>
      </c>
      <c r="AA72" s="51">
        <f t="shared" si="12"/>
        <v>1855016.4</v>
      </c>
      <c r="AB72" s="52" t="str">
        <f t="shared" si="9"/>
        <v>áno</v>
      </c>
      <c r="AC72" s="55" t="s">
        <v>58</v>
      </c>
      <c r="AD72" s="71" t="s">
        <v>132</v>
      </c>
      <c r="AE72" s="54" t="s">
        <v>133</v>
      </c>
      <c r="AF72" s="37" t="s">
        <v>42</v>
      </c>
      <c r="AG72" s="38" t="s">
        <v>153</v>
      </c>
      <c r="AH72" s="38"/>
    </row>
    <row r="73" spans="1:34" ht="28">
      <c r="A73" s="113" t="s">
        <v>136</v>
      </c>
      <c r="B73" s="105" t="s">
        <v>34</v>
      </c>
      <c r="C73" s="114" t="s">
        <v>98</v>
      </c>
      <c r="D73" s="115" t="s">
        <v>99</v>
      </c>
      <c r="E73" s="115" t="s">
        <v>108</v>
      </c>
      <c r="F73" s="115" t="s">
        <v>38</v>
      </c>
      <c r="G73" s="43">
        <v>310675</v>
      </c>
      <c r="H73" s="116">
        <v>155337.5</v>
      </c>
      <c r="I73" s="57">
        <f>G73-H68-H73</f>
        <v>109686.5</v>
      </c>
      <c r="J73" s="114" t="s">
        <v>77</v>
      </c>
      <c r="K73" s="115" t="s">
        <v>81</v>
      </c>
      <c r="L73" s="115" t="s">
        <v>82</v>
      </c>
      <c r="M73" s="115" t="s">
        <v>38</v>
      </c>
      <c r="N73" s="45">
        <v>1282981</v>
      </c>
      <c r="O73" s="46">
        <f>N73+H69+H70+H71+H72+H73</f>
        <v>4810011</v>
      </c>
      <c r="P73" s="26" t="s">
        <v>47</v>
      </c>
      <c r="Q73" s="27" t="s">
        <v>84</v>
      </c>
      <c r="R73" s="47"/>
      <c r="S73" s="48">
        <f>IFERROR(((VLOOKUP($E73,[1]Koeficienty_ITI!$A$2:$H$40,6,0))*$H73),0)</f>
        <v>0</v>
      </c>
      <c r="T73" s="49">
        <f>IFERROR(((VLOOKUP($E73,[1]Koeficienty_ITI!$A$2:$H$40,7,0))*$H73),0)</f>
        <v>0</v>
      </c>
      <c r="U73" s="50">
        <f>IFERROR(((VLOOKUP($E73,[1]Koeficienty_ITI!$A$2:$H$40,8,0))*$H73),0)</f>
        <v>0</v>
      </c>
      <c r="V73" s="48">
        <f>IFERROR(((VLOOKUP($L73,[1]Koeficienty_ITI!$A$2:$H$40,6,0))*$H73),0)</f>
        <v>0</v>
      </c>
      <c r="W73" s="49">
        <f>IFERROR(((VLOOKUP($L73,[1]Koeficienty_ITI!$A$2:$H$40,7,0))*$H73),0)</f>
        <v>0</v>
      </c>
      <c r="X73" s="50">
        <f>IFERROR(((VLOOKUP($L73,[1]Koeficienty_ITI!$A$2:$H$40,8,0))*$H73),0)</f>
        <v>0</v>
      </c>
      <c r="Y73" s="48">
        <f t="shared" si="10"/>
        <v>0</v>
      </c>
      <c r="Z73" s="49">
        <f t="shared" si="11"/>
        <v>0</v>
      </c>
      <c r="AA73" s="51">
        <f t="shared" si="12"/>
        <v>0</v>
      </c>
      <c r="AB73" s="52" t="str">
        <f t="shared" si="9"/>
        <v>nie</v>
      </c>
      <c r="AC73" s="34" t="s">
        <v>41</v>
      </c>
      <c r="AD73" s="53" t="s">
        <v>42</v>
      </c>
      <c r="AE73" s="54" t="s">
        <v>106</v>
      </c>
      <c r="AF73" s="37" t="s">
        <v>42</v>
      </c>
      <c r="AG73" s="38" t="s">
        <v>43</v>
      </c>
      <c r="AH73" s="38" t="s">
        <v>48</v>
      </c>
    </row>
    <row r="74" spans="1:34" ht="28" hidden="1">
      <c r="A74" s="113" t="s">
        <v>152</v>
      </c>
      <c r="B74" s="105" t="s">
        <v>34</v>
      </c>
      <c r="C74" s="114" t="s">
        <v>35</v>
      </c>
      <c r="D74" s="115" t="s">
        <v>36</v>
      </c>
      <c r="E74" s="115" t="s">
        <v>37</v>
      </c>
      <c r="F74" s="115" t="s">
        <v>38</v>
      </c>
      <c r="G74" s="43">
        <v>1366403</v>
      </c>
      <c r="H74" s="116">
        <v>1366403</v>
      </c>
      <c r="I74" s="57">
        <f t="shared" ref="I74:I80" si="13">G74-H74</f>
        <v>0</v>
      </c>
      <c r="J74" s="114" t="s">
        <v>35</v>
      </c>
      <c r="K74" s="115" t="s">
        <v>36</v>
      </c>
      <c r="L74" s="115" t="s">
        <v>39</v>
      </c>
      <c r="M74" s="115" t="s">
        <v>38</v>
      </c>
      <c r="N74" s="45">
        <v>2673396</v>
      </c>
      <c r="O74" s="46">
        <f>N74+H74</f>
        <v>4039799</v>
      </c>
      <c r="P74" s="26" t="s">
        <v>40</v>
      </c>
      <c r="Q74" s="27">
        <v>169</v>
      </c>
      <c r="R74" s="47"/>
      <c r="S74" s="48">
        <f>IFERROR(((VLOOKUP($E74,[1]Koeficienty_ITI!$A$2:$H$40,6,0))*$H74),0)</f>
        <v>0</v>
      </c>
      <c r="T74" s="49">
        <f>IFERROR(((VLOOKUP($E74,[1]Koeficienty_ITI!$A$2:$H$40,7,0))*$H74),0)</f>
        <v>0</v>
      </c>
      <c r="U74" s="50">
        <f>IFERROR(((VLOOKUP($E74,[1]Koeficienty_ITI!$A$2:$H$40,8,0))*$H74),0)</f>
        <v>0</v>
      </c>
      <c r="V74" s="48">
        <f>IFERROR(((VLOOKUP($L74,[1]Koeficienty_ITI!$A$2:$H$40,6,0))*$H74),0)</f>
        <v>0</v>
      </c>
      <c r="W74" s="49">
        <f>IFERROR(((VLOOKUP($L74,[1]Koeficienty_ITI!$A$2:$H$40,7,0))*$H74),0)</f>
        <v>0</v>
      </c>
      <c r="X74" s="50">
        <f>IFERROR(((VLOOKUP($L74,[1]Koeficienty_ITI!$A$2:$H$40,8,0))*$H74),0)</f>
        <v>0</v>
      </c>
      <c r="Y74" s="48">
        <f t="shared" si="10"/>
        <v>0</v>
      </c>
      <c r="Z74" s="49">
        <f t="shared" si="11"/>
        <v>0</v>
      </c>
      <c r="AA74" s="51">
        <f t="shared" si="12"/>
        <v>0</v>
      </c>
      <c r="AB74" s="52" t="str">
        <f t="shared" si="9"/>
        <v>nie</v>
      </c>
      <c r="AC74" s="34" t="s">
        <v>41</v>
      </c>
      <c r="AD74" s="53" t="s">
        <v>42</v>
      </c>
      <c r="AE74" s="54"/>
      <c r="AF74" s="37" t="s">
        <v>42</v>
      </c>
      <c r="AG74" s="38" t="s">
        <v>43</v>
      </c>
      <c r="AH74" s="38" t="s">
        <v>44</v>
      </c>
    </row>
    <row r="75" spans="1:34" ht="28" hidden="1">
      <c r="A75" s="40" t="s">
        <v>152</v>
      </c>
      <c r="B75" s="22" t="s">
        <v>34</v>
      </c>
      <c r="C75" s="41" t="s">
        <v>49</v>
      </c>
      <c r="D75" s="42" t="s">
        <v>50</v>
      </c>
      <c r="E75" s="42" t="s">
        <v>56</v>
      </c>
      <c r="F75" s="42" t="s">
        <v>57</v>
      </c>
      <c r="G75" s="43">
        <v>307738</v>
      </c>
      <c r="H75" s="44">
        <v>307738</v>
      </c>
      <c r="I75" s="57">
        <f t="shared" si="13"/>
        <v>0</v>
      </c>
      <c r="J75" s="41" t="s">
        <v>49</v>
      </c>
      <c r="K75" s="42" t="s">
        <v>50</v>
      </c>
      <c r="L75" s="42" t="s">
        <v>62</v>
      </c>
      <c r="M75" s="42" t="s">
        <v>38</v>
      </c>
      <c r="N75" s="45">
        <v>3074329</v>
      </c>
      <c r="O75" s="69">
        <f>N75+H72+H73+H74+H75</f>
        <v>7995501.5</v>
      </c>
      <c r="P75" s="26" t="s">
        <v>54</v>
      </c>
      <c r="Q75" s="27" t="s">
        <v>64</v>
      </c>
      <c r="R75" s="47"/>
      <c r="S75" s="48">
        <f>IFERROR(((VLOOKUP($E75,[1]Koeficienty_ITI!$A$2:$H$40,6,0))*$H75),0)</f>
        <v>0</v>
      </c>
      <c r="T75" s="49">
        <f>IFERROR(((VLOOKUP($E75,[1]Koeficienty_ITI!$A$2:$H$40,7,0))*$H75),0)</f>
        <v>307738</v>
      </c>
      <c r="U75" s="50">
        <f>IFERROR(((VLOOKUP($E75,[1]Koeficienty_ITI!$A$2:$H$40,8,0))*$H75),0)</f>
        <v>123095.20000000001</v>
      </c>
      <c r="V75" s="48">
        <f>IFERROR(((VLOOKUP($L75,[1]Koeficienty_ITI!$A$2:$H$40,6,0))*$H75),0)</f>
        <v>123095.20000000001</v>
      </c>
      <c r="W75" s="49">
        <f>IFERROR(((VLOOKUP($L75,[1]Koeficienty_ITI!$A$2:$H$40,7,0))*$H75),0)</f>
        <v>307738</v>
      </c>
      <c r="X75" s="50">
        <f>IFERROR(((VLOOKUP($L75,[1]Koeficienty_ITI!$A$2:$H$40,8,0))*$H75),0)</f>
        <v>307738</v>
      </c>
      <c r="Y75" s="48">
        <f t="shared" si="10"/>
        <v>123095.20000000001</v>
      </c>
      <c r="Z75" s="49">
        <f t="shared" si="11"/>
        <v>0</v>
      </c>
      <c r="AA75" s="51">
        <f t="shared" si="12"/>
        <v>184642.8</v>
      </c>
      <c r="AB75" s="52" t="str">
        <f t="shared" si="9"/>
        <v>áno</v>
      </c>
      <c r="AC75" s="55" t="s">
        <v>58</v>
      </c>
      <c r="AD75" s="53" t="s">
        <v>59</v>
      </c>
      <c r="AE75" s="54" t="s">
        <v>60</v>
      </c>
      <c r="AF75" s="37" t="s">
        <v>42</v>
      </c>
      <c r="AG75" s="38" t="s">
        <v>151</v>
      </c>
      <c r="AH75" s="38"/>
    </row>
    <row r="76" spans="1:34" ht="28" hidden="1">
      <c r="A76" s="40" t="s">
        <v>152</v>
      </c>
      <c r="B76" s="22" t="s">
        <v>34</v>
      </c>
      <c r="C76" s="41" t="s">
        <v>49</v>
      </c>
      <c r="D76" s="42" t="s">
        <v>50</v>
      </c>
      <c r="E76" s="42" t="s">
        <v>61</v>
      </c>
      <c r="F76" s="42" t="s">
        <v>57</v>
      </c>
      <c r="G76" s="43">
        <v>117336</v>
      </c>
      <c r="H76" s="44">
        <v>117336</v>
      </c>
      <c r="I76" s="57">
        <f t="shared" si="13"/>
        <v>0</v>
      </c>
      <c r="J76" s="41" t="s">
        <v>49</v>
      </c>
      <c r="K76" s="42" t="s">
        <v>50</v>
      </c>
      <c r="L76" s="42" t="s">
        <v>62</v>
      </c>
      <c r="M76" s="42" t="s">
        <v>38</v>
      </c>
      <c r="N76" s="45">
        <v>3074329</v>
      </c>
      <c r="O76" s="69">
        <f>N76+H72+H73+H74+H75+H76</f>
        <v>8112837.5</v>
      </c>
      <c r="P76" s="26" t="s">
        <v>63</v>
      </c>
      <c r="Q76" s="27" t="s">
        <v>64</v>
      </c>
      <c r="R76" s="47"/>
      <c r="S76" s="48">
        <f>IFERROR(((VLOOKUP($E76,[1]Koeficienty_ITI!$A$2:$H$40,6,0))*$H76),0)</f>
        <v>46934.400000000001</v>
      </c>
      <c r="T76" s="49">
        <f>IFERROR(((VLOOKUP($E76,[1]Koeficienty_ITI!$A$2:$H$40,7,0))*$H76),0)</f>
        <v>117336</v>
      </c>
      <c r="U76" s="50">
        <f>IFERROR(((VLOOKUP($E76,[1]Koeficienty_ITI!$A$2:$H$40,8,0))*$H76),0)</f>
        <v>0</v>
      </c>
      <c r="V76" s="48">
        <f>IFERROR(((VLOOKUP($L76,[1]Koeficienty_ITI!$A$2:$H$40,6,0))*$H76),0)</f>
        <v>46934.400000000001</v>
      </c>
      <c r="W76" s="49">
        <f>IFERROR(((VLOOKUP($L76,[1]Koeficienty_ITI!$A$2:$H$40,7,0))*$H76),0)</f>
        <v>117336</v>
      </c>
      <c r="X76" s="50">
        <f>IFERROR(((VLOOKUP($L76,[1]Koeficienty_ITI!$A$2:$H$40,8,0))*$H76),0)</f>
        <v>117336</v>
      </c>
      <c r="Y76" s="48">
        <f t="shared" si="10"/>
        <v>0</v>
      </c>
      <c r="Z76" s="49">
        <f t="shared" si="11"/>
        <v>0</v>
      </c>
      <c r="AA76" s="51">
        <f t="shared" si="12"/>
        <v>117336</v>
      </c>
      <c r="AB76" s="52" t="str">
        <f t="shared" si="9"/>
        <v>áno</v>
      </c>
      <c r="AC76" s="55" t="s">
        <v>58</v>
      </c>
      <c r="AD76" s="53" t="s">
        <v>59</v>
      </c>
      <c r="AE76" s="54" t="s">
        <v>60</v>
      </c>
      <c r="AF76" s="37" t="s">
        <v>42</v>
      </c>
      <c r="AG76" s="38" t="s">
        <v>154</v>
      </c>
      <c r="AH76" s="38"/>
    </row>
    <row r="77" spans="1:34" ht="28" hidden="1">
      <c r="A77" s="40" t="s">
        <v>152</v>
      </c>
      <c r="B77" s="22" t="s">
        <v>34</v>
      </c>
      <c r="C77" s="41" t="s">
        <v>49</v>
      </c>
      <c r="D77" s="42" t="s">
        <v>50</v>
      </c>
      <c r="E77" s="42" t="s">
        <v>111</v>
      </c>
      <c r="F77" s="42" t="s">
        <v>57</v>
      </c>
      <c r="G77" s="43">
        <v>1046187</v>
      </c>
      <c r="H77" s="44">
        <v>1046187</v>
      </c>
      <c r="I77" s="57">
        <f t="shared" si="13"/>
        <v>0</v>
      </c>
      <c r="J77" s="41" t="s">
        <v>49</v>
      </c>
      <c r="K77" s="42" t="s">
        <v>50</v>
      </c>
      <c r="L77" s="42" t="s">
        <v>62</v>
      </c>
      <c r="M77" s="42" t="s">
        <v>38</v>
      </c>
      <c r="N77" s="45">
        <v>3074329</v>
      </c>
      <c r="O77" s="69">
        <f>N77+H72+H73+H74+H75+H76+H77</f>
        <v>9159024.5</v>
      </c>
      <c r="P77" s="26" t="s">
        <v>112</v>
      </c>
      <c r="Q77" s="27" t="s">
        <v>64</v>
      </c>
      <c r="R77" s="47"/>
      <c r="S77" s="48">
        <f>IFERROR(((VLOOKUP($E77,[1]Koeficienty_ITI!$A$2:$H$40,6,0))*$H77),0)</f>
        <v>418474.80000000005</v>
      </c>
      <c r="T77" s="49">
        <f>IFERROR(((VLOOKUP($E77,[1]Koeficienty_ITI!$A$2:$H$40,7,0))*$H77),0)</f>
        <v>1046187</v>
      </c>
      <c r="U77" s="50">
        <f>IFERROR(((VLOOKUP($E77,[1]Koeficienty_ITI!$A$2:$H$40,8,0))*$H77),0)</f>
        <v>0</v>
      </c>
      <c r="V77" s="48">
        <f>IFERROR(((VLOOKUP($L77,[1]Koeficienty_ITI!$A$2:$H$40,6,0))*$H77),0)</f>
        <v>418474.80000000005</v>
      </c>
      <c r="W77" s="49">
        <f>IFERROR(((VLOOKUP($L77,[1]Koeficienty_ITI!$A$2:$H$40,7,0))*$H77),0)</f>
        <v>1046187</v>
      </c>
      <c r="X77" s="50">
        <f>IFERROR(((VLOOKUP($L77,[1]Koeficienty_ITI!$A$2:$H$40,8,0))*$H77),0)</f>
        <v>1046187</v>
      </c>
      <c r="Y77" s="48">
        <f t="shared" si="10"/>
        <v>0</v>
      </c>
      <c r="Z77" s="49">
        <f t="shared" si="11"/>
        <v>0</v>
      </c>
      <c r="AA77" s="51">
        <f t="shared" si="12"/>
        <v>1046187</v>
      </c>
      <c r="AB77" s="52" t="str">
        <f t="shared" si="9"/>
        <v>áno</v>
      </c>
      <c r="AC77" s="55" t="s">
        <v>58</v>
      </c>
      <c r="AD77" s="53" t="s">
        <v>59</v>
      </c>
      <c r="AE77" s="54" t="s">
        <v>60</v>
      </c>
      <c r="AF77" s="37" t="s">
        <v>42</v>
      </c>
      <c r="AG77" s="38" t="s">
        <v>154</v>
      </c>
      <c r="AH77" s="38"/>
    </row>
    <row r="78" spans="1:34" ht="84" hidden="1">
      <c r="A78" s="63" t="s">
        <v>152</v>
      </c>
      <c r="B78" s="22" t="s">
        <v>34</v>
      </c>
      <c r="C78" s="64" t="s">
        <v>49</v>
      </c>
      <c r="D78" s="65" t="s">
        <v>50</v>
      </c>
      <c r="E78" s="65" t="s">
        <v>114</v>
      </c>
      <c r="F78" s="65" t="s">
        <v>57</v>
      </c>
      <c r="G78" s="66">
        <v>731270</v>
      </c>
      <c r="H78" s="67">
        <v>731270</v>
      </c>
      <c r="I78" s="57">
        <f t="shared" si="13"/>
        <v>0</v>
      </c>
      <c r="J78" s="64" t="s">
        <v>49</v>
      </c>
      <c r="K78" s="65" t="s">
        <v>50</v>
      </c>
      <c r="L78" s="65" t="s">
        <v>62</v>
      </c>
      <c r="M78" s="65" t="s">
        <v>38</v>
      </c>
      <c r="N78" s="68">
        <v>3074329</v>
      </c>
      <c r="O78" s="69">
        <f>N78+H72+H73+H74+H75+H76+H77+H78</f>
        <v>9890294.5</v>
      </c>
      <c r="P78" s="61" t="s">
        <v>115</v>
      </c>
      <c r="Q78" s="27" t="s">
        <v>64</v>
      </c>
      <c r="R78" s="47" t="s">
        <v>155</v>
      </c>
      <c r="S78" s="62">
        <f>(H78*0.4*([2]PSK_schvaleny_Dimenzia_1!$AE$185/([2]PSK_schvaleny_Dimenzia_1!$AE$185+[2]PSK_schvaleny_Dimenzia_1!$AE$194+[2]PSK_schvaleny_Dimenzia_1!$AE$204)))+(H78*0.4*([2]PSK_schvaleny_Dimenzia_1!$AE$194/([2]PSK_schvaleny_Dimenzia_1!$AE$185+[2]PSK_schvaleny_Dimenzia_1!$AE$194+[2]PSK_schvaleny_Dimenzia_1!$AE$204)))+(H78*1*([2]PSK_schvaleny_Dimenzia_1!$AE$204/([2]PSK_schvaleny_Dimenzia_1!$AE$185+[2]PSK_schvaleny_Dimenzia_1!$AE$194+[2]PSK_schvaleny_Dimenzia_1!$AE$204)))</f>
        <v>426316.97688907024</v>
      </c>
      <c r="T78" s="49">
        <f>H78*1</f>
        <v>731270</v>
      </c>
      <c r="U78" s="50">
        <f>H78*0</f>
        <v>0</v>
      </c>
      <c r="V78" s="48">
        <f>IFERROR(((VLOOKUP($L78,[1]Koeficienty_ITI!$A$2:$H$40,6,0))*$H78),0)</f>
        <v>292508</v>
      </c>
      <c r="W78" s="49">
        <f>IFERROR(((VLOOKUP($L78,[1]Koeficienty_ITI!$A$2:$H$40,7,0))*$H78),0)</f>
        <v>731270</v>
      </c>
      <c r="X78" s="50">
        <f>IFERROR(((VLOOKUP($L78,[1]Koeficienty_ITI!$A$2:$H$40,8,0))*$H78),0)</f>
        <v>731270</v>
      </c>
      <c r="Y78" s="48">
        <f t="shared" si="10"/>
        <v>-133808.97688907024</v>
      </c>
      <c r="Z78" s="49">
        <f t="shared" si="11"/>
        <v>0</v>
      </c>
      <c r="AA78" s="51">
        <f t="shared" si="12"/>
        <v>731270</v>
      </c>
      <c r="AB78" s="52" t="str">
        <f t="shared" si="9"/>
        <v>áno</v>
      </c>
      <c r="AC78" s="55" t="s">
        <v>58</v>
      </c>
      <c r="AD78" s="71" t="s">
        <v>132</v>
      </c>
      <c r="AE78" s="54" t="s">
        <v>156</v>
      </c>
      <c r="AF78" s="37" t="s">
        <v>42</v>
      </c>
      <c r="AG78" s="38" t="s">
        <v>157</v>
      </c>
      <c r="AH78" s="38"/>
    </row>
    <row r="79" spans="1:34" ht="28" hidden="1">
      <c r="A79" s="40" t="s">
        <v>152</v>
      </c>
      <c r="B79" s="22" t="s">
        <v>34</v>
      </c>
      <c r="C79" s="41" t="s">
        <v>49</v>
      </c>
      <c r="D79" s="42" t="s">
        <v>50</v>
      </c>
      <c r="E79" s="42" t="s">
        <v>89</v>
      </c>
      <c r="F79" s="42" t="s">
        <v>57</v>
      </c>
      <c r="G79" s="43">
        <v>475270</v>
      </c>
      <c r="H79" s="44">
        <v>475270</v>
      </c>
      <c r="I79" s="57">
        <f t="shared" si="13"/>
        <v>0</v>
      </c>
      <c r="J79" s="41" t="s">
        <v>49</v>
      </c>
      <c r="K79" s="42" t="s">
        <v>50</v>
      </c>
      <c r="L79" s="42" t="s">
        <v>62</v>
      </c>
      <c r="M79" s="42" t="s">
        <v>38</v>
      </c>
      <c r="N79" s="45">
        <v>3074329</v>
      </c>
      <c r="O79" s="69">
        <f>N79+H72+H73+H74+H75+H76+H77+H78+H79</f>
        <v>10365564.5</v>
      </c>
      <c r="P79" s="27" t="s">
        <v>64</v>
      </c>
      <c r="Q79" s="27" t="s">
        <v>64</v>
      </c>
      <c r="R79" s="47"/>
      <c r="S79" s="48">
        <f>IFERROR(((VLOOKUP($E79,[1]Koeficienty_ITI!$A$2:$H$40,6,0))*$H79),0)</f>
        <v>190108</v>
      </c>
      <c r="T79" s="49">
        <f>IFERROR(((VLOOKUP($E79,[1]Koeficienty_ITI!$A$2:$H$40,7,0))*$H79),0)</f>
        <v>475270</v>
      </c>
      <c r="U79" s="50">
        <f>IFERROR(((VLOOKUP($E79,[1]Koeficienty_ITI!$A$2:$H$40,8,0))*$H79),0)</f>
        <v>475270</v>
      </c>
      <c r="V79" s="48">
        <f>IFERROR(((VLOOKUP($L79,[1]Koeficienty_ITI!$A$2:$H$40,6,0))*$H79),0)</f>
        <v>190108</v>
      </c>
      <c r="W79" s="49">
        <f>IFERROR(((VLOOKUP($L79,[1]Koeficienty_ITI!$A$2:$H$40,7,0))*$H79),0)</f>
        <v>475270</v>
      </c>
      <c r="X79" s="50">
        <f>IFERROR(((VLOOKUP($L79,[1]Koeficienty_ITI!$A$2:$H$40,8,0))*$H79),0)</f>
        <v>475270</v>
      </c>
      <c r="Y79" s="48">
        <f t="shared" si="10"/>
        <v>0</v>
      </c>
      <c r="Z79" s="49">
        <f t="shared" si="11"/>
        <v>0</v>
      </c>
      <c r="AA79" s="51">
        <f t="shared" si="12"/>
        <v>0</v>
      </c>
      <c r="AB79" s="52" t="str">
        <f t="shared" si="9"/>
        <v>áno</v>
      </c>
      <c r="AC79" s="55" t="s">
        <v>58</v>
      </c>
      <c r="AD79" s="53" t="s">
        <v>59</v>
      </c>
      <c r="AE79" s="54" t="s">
        <v>60</v>
      </c>
      <c r="AF79" s="37" t="s">
        <v>42</v>
      </c>
      <c r="AG79" s="38" t="s">
        <v>43</v>
      </c>
      <c r="AH79" s="38"/>
    </row>
    <row r="80" spans="1:34" ht="28" hidden="1">
      <c r="A80" s="40" t="s">
        <v>152</v>
      </c>
      <c r="B80" s="22" t="s">
        <v>34</v>
      </c>
      <c r="C80" s="41" t="s">
        <v>49</v>
      </c>
      <c r="D80" s="42" t="s">
        <v>65</v>
      </c>
      <c r="E80" s="42" t="s">
        <v>66</v>
      </c>
      <c r="F80" s="42" t="s">
        <v>67</v>
      </c>
      <c r="G80" s="43">
        <v>11287673</v>
      </c>
      <c r="H80" s="44">
        <v>4494522</v>
      </c>
      <c r="I80" s="57">
        <f t="shared" si="13"/>
        <v>6793151</v>
      </c>
      <c r="J80" s="41" t="s">
        <v>49</v>
      </c>
      <c r="K80" s="42" t="s">
        <v>68</v>
      </c>
      <c r="L80" s="42" t="s">
        <v>69</v>
      </c>
      <c r="M80" s="42" t="s">
        <v>70</v>
      </c>
      <c r="N80" s="45">
        <v>2423526</v>
      </c>
      <c r="O80" s="46">
        <f>N80+H80</f>
        <v>6918048</v>
      </c>
      <c r="P80" s="26" t="s">
        <v>71</v>
      </c>
      <c r="Q80" s="27" t="s">
        <v>158</v>
      </c>
      <c r="R80" s="47" t="s">
        <v>76</v>
      </c>
      <c r="S80" s="48">
        <f>H80*1</f>
        <v>4494522</v>
      </c>
      <c r="T80" s="49">
        <f>H80*0.4</f>
        <v>1797808.8</v>
      </c>
      <c r="U80" s="50">
        <f>H80*0</f>
        <v>0</v>
      </c>
      <c r="V80" s="48">
        <f>IFERROR(((VLOOKUP($L80,[1]Koeficienty_ITI!$A$2:$H$40,6,0))*$H80),0)</f>
        <v>4494522</v>
      </c>
      <c r="W80" s="49">
        <f>IFERROR(((VLOOKUP($L80,[1]Koeficienty_ITI!$A$2:$H$40,7,0))*$H80),0)</f>
        <v>1797808.8</v>
      </c>
      <c r="X80" s="50">
        <f>IFERROR(((VLOOKUP($L80,[1]Koeficienty_ITI!$A$2:$H$40,8,0))*$H80),0)</f>
        <v>0</v>
      </c>
      <c r="Y80" s="48">
        <f t="shared" si="10"/>
        <v>0</v>
      </c>
      <c r="Z80" s="49">
        <f t="shared" si="11"/>
        <v>0</v>
      </c>
      <c r="AA80" s="51">
        <f t="shared" si="12"/>
        <v>0</v>
      </c>
      <c r="AB80" s="52" t="str">
        <f t="shared" si="9"/>
        <v>áno</v>
      </c>
      <c r="AC80" s="55" t="s">
        <v>58</v>
      </c>
      <c r="AD80" s="53" t="s">
        <v>59</v>
      </c>
      <c r="AE80" s="54" t="s">
        <v>60</v>
      </c>
      <c r="AF80" s="37" t="s">
        <v>42</v>
      </c>
      <c r="AG80" s="38" t="s">
        <v>43</v>
      </c>
      <c r="AH80" s="38"/>
    </row>
    <row r="81" spans="1:34" ht="28" hidden="1">
      <c r="A81" s="40" t="s">
        <v>152</v>
      </c>
      <c r="B81" s="22" t="s">
        <v>34</v>
      </c>
      <c r="C81" s="41" t="s">
        <v>49</v>
      </c>
      <c r="D81" s="42" t="s">
        <v>65</v>
      </c>
      <c r="E81" s="42" t="s">
        <v>66</v>
      </c>
      <c r="F81" s="42" t="s">
        <v>67</v>
      </c>
      <c r="G81" s="43">
        <v>11287673</v>
      </c>
      <c r="H81" s="44">
        <v>793151</v>
      </c>
      <c r="I81" s="57">
        <f>G81-H80-H81</f>
        <v>6000000</v>
      </c>
      <c r="J81" s="41" t="s">
        <v>49</v>
      </c>
      <c r="K81" s="42" t="s">
        <v>68</v>
      </c>
      <c r="L81" s="42" t="s">
        <v>74</v>
      </c>
      <c r="M81" s="42" t="s">
        <v>70</v>
      </c>
      <c r="N81" s="45">
        <v>303211</v>
      </c>
      <c r="O81" s="46">
        <f>N81+H81</f>
        <v>1096362</v>
      </c>
      <c r="P81" s="26" t="s">
        <v>71</v>
      </c>
      <c r="Q81" s="27" t="s">
        <v>75</v>
      </c>
      <c r="R81" s="47" t="s">
        <v>76</v>
      </c>
      <c r="S81" s="48">
        <f>H81*1</f>
        <v>793151</v>
      </c>
      <c r="T81" s="49">
        <f>H81*0.4</f>
        <v>317260.40000000002</v>
      </c>
      <c r="U81" s="50">
        <f>H81*0</f>
        <v>0</v>
      </c>
      <c r="V81" s="48">
        <f>IFERROR(((VLOOKUP($L81,[1]Koeficienty_ITI!$A$2:$H$40,6,0))*$H81),0)</f>
        <v>793151</v>
      </c>
      <c r="W81" s="49">
        <f>IFERROR(((VLOOKUP($L81,[1]Koeficienty_ITI!$A$2:$H$40,7,0))*$H81),0)</f>
        <v>317260.40000000002</v>
      </c>
      <c r="X81" s="50">
        <f>IFERROR(((VLOOKUP($L81,[1]Koeficienty_ITI!$A$2:$H$40,8,0))*$H81),0)</f>
        <v>0</v>
      </c>
      <c r="Y81" s="48">
        <f t="shared" si="10"/>
        <v>0</v>
      </c>
      <c r="Z81" s="49">
        <f t="shared" si="11"/>
        <v>0</v>
      </c>
      <c r="AA81" s="51">
        <f t="shared" si="12"/>
        <v>0</v>
      </c>
      <c r="AB81" s="52" t="str">
        <f t="shared" si="9"/>
        <v>áno</v>
      </c>
      <c r="AC81" s="55" t="s">
        <v>58</v>
      </c>
      <c r="AD81" s="53" t="s">
        <v>59</v>
      </c>
      <c r="AE81" s="54" t="s">
        <v>60</v>
      </c>
      <c r="AF81" s="37" t="s">
        <v>42</v>
      </c>
      <c r="AG81" s="38" t="s">
        <v>43</v>
      </c>
      <c r="AH81" s="38"/>
    </row>
    <row r="82" spans="1:34" ht="28" hidden="1">
      <c r="A82" s="40" t="s">
        <v>152</v>
      </c>
      <c r="B82" s="22" t="s">
        <v>34</v>
      </c>
      <c r="C82" s="41" t="s">
        <v>77</v>
      </c>
      <c r="D82" s="42" t="s">
        <v>78</v>
      </c>
      <c r="E82" s="42" t="s">
        <v>95</v>
      </c>
      <c r="F82" s="42" t="s">
        <v>92</v>
      </c>
      <c r="G82" s="43">
        <v>968384</v>
      </c>
      <c r="H82" s="44">
        <v>968384</v>
      </c>
      <c r="I82" s="57">
        <f t="shared" ref="I82:I93" si="14">G82-H82</f>
        <v>0</v>
      </c>
      <c r="J82" s="41" t="s">
        <v>98</v>
      </c>
      <c r="K82" s="42" t="s">
        <v>99</v>
      </c>
      <c r="L82" s="42" t="s">
        <v>104</v>
      </c>
      <c r="M82" s="42" t="s">
        <v>38</v>
      </c>
      <c r="N82" s="45">
        <v>5900643</v>
      </c>
      <c r="O82" s="46">
        <f>N82+H82</f>
        <v>6869027</v>
      </c>
      <c r="P82" s="26" t="s">
        <v>96</v>
      </c>
      <c r="Q82" s="27" t="s">
        <v>105</v>
      </c>
      <c r="R82" s="47"/>
      <c r="S82" s="48">
        <f>IFERROR(((VLOOKUP($E82,[1]Koeficienty_ITI!$A$2:$H$40,6,0))*$H82),0)</f>
        <v>0</v>
      </c>
      <c r="T82" s="49">
        <f>IFERROR(((VLOOKUP($E82,[1]Koeficienty_ITI!$A$2:$H$40,7,0))*$H82),0)</f>
        <v>0</v>
      </c>
      <c r="U82" s="50">
        <f>IFERROR(((VLOOKUP($E82,[1]Koeficienty_ITI!$A$2:$H$40,8,0))*$H82),0)</f>
        <v>0</v>
      </c>
      <c r="V82" s="48">
        <f>IFERROR(((VLOOKUP($L82,[1]Koeficienty_ITI!$A$2:$H$40,6,0))*$H82),0)</f>
        <v>0</v>
      </c>
      <c r="W82" s="49">
        <f>IFERROR(((VLOOKUP($L82,[1]Koeficienty_ITI!$A$2:$H$40,7,0))*$H82),0)</f>
        <v>0</v>
      </c>
      <c r="X82" s="50">
        <f>IFERROR(((VLOOKUP($L82,[1]Koeficienty_ITI!$A$2:$H$40,8,0))*$H82),0)</f>
        <v>0</v>
      </c>
      <c r="Y82" s="48">
        <f t="shared" si="10"/>
        <v>0</v>
      </c>
      <c r="Z82" s="49">
        <f t="shared" si="11"/>
        <v>0</v>
      </c>
      <c r="AA82" s="51">
        <f t="shared" si="12"/>
        <v>0</v>
      </c>
      <c r="AB82" s="52" t="s">
        <v>41</v>
      </c>
      <c r="AC82" s="55" t="s">
        <v>58</v>
      </c>
      <c r="AD82" s="53" t="s">
        <v>42</v>
      </c>
      <c r="AE82" s="54" t="s">
        <v>126</v>
      </c>
      <c r="AF82" s="37" t="s">
        <v>127</v>
      </c>
      <c r="AG82" s="38" t="s">
        <v>43</v>
      </c>
      <c r="AH82" s="38" t="s">
        <v>159</v>
      </c>
    </row>
    <row r="83" spans="1:34" ht="42" hidden="1">
      <c r="A83" s="40" t="s">
        <v>152</v>
      </c>
      <c r="B83" s="22" t="s">
        <v>34</v>
      </c>
      <c r="C83" s="41" t="s">
        <v>77</v>
      </c>
      <c r="D83" s="42" t="s">
        <v>78</v>
      </c>
      <c r="E83" s="42" t="s">
        <v>79</v>
      </c>
      <c r="F83" s="42" t="s">
        <v>80</v>
      </c>
      <c r="G83" s="43">
        <v>163374</v>
      </c>
      <c r="H83" s="44">
        <v>163374</v>
      </c>
      <c r="I83" s="57">
        <f t="shared" si="14"/>
        <v>0</v>
      </c>
      <c r="J83" s="41" t="s">
        <v>98</v>
      </c>
      <c r="K83" s="42" t="s">
        <v>99</v>
      </c>
      <c r="L83" s="42" t="s">
        <v>104</v>
      </c>
      <c r="M83" s="42" t="s">
        <v>38</v>
      </c>
      <c r="N83" s="45">
        <v>5900643</v>
      </c>
      <c r="O83" s="46">
        <f>N83+H82+H83</f>
        <v>7032401</v>
      </c>
      <c r="P83" s="26" t="s">
        <v>83</v>
      </c>
      <c r="Q83" s="27" t="s">
        <v>105</v>
      </c>
      <c r="R83" s="47"/>
      <c r="S83" s="48">
        <f>IFERROR(((VLOOKUP($E83,[1]Koeficienty_ITI!$A$2:$H$40,6,0))*$H83),0)</f>
        <v>0</v>
      </c>
      <c r="T83" s="49">
        <f>IFERROR(((VLOOKUP($E83,[1]Koeficienty_ITI!$A$2:$H$40,7,0))*$H83),0)</f>
        <v>0</v>
      </c>
      <c r="U83" s="50">
        <f>IFERROR(((VLOOKUP($E83,[1]Koeficienty_ITI!$A$2:$H$40,8,0))*$H83),0)</f>
        <v>0</v>
      </c>
      <c r="V83" s="48">
        <f>IFERROR(((VLOOKUP($L83,[1]Koeficienty_ITI!$A$2:$H$40,6,0))*$H83),0)</f>
        <v>0</v>
      </c>
      <c r="W83" s="49">
        <f>IFERROR(((VLOOKUP($L83,[1]Koeficienty_ITI!$A$2:$H$40,7,0))*$H83),0)</f>
        <v>0</v>
      </c>
      <c r="X83" s="50">
        <f>IFERROR(((VLOOKUP($L83,[1]Koeficienty_ITI!$A$2:$H$40,8,0))*$H83),0)</f>
        <v>0</v>
      </c>
      <c r="Y83" s="48">
        <f t="shared" si="10"/>
        <v>0</v>
      </c>
      <c r="Z83" s="49">
        <f t="shared" si="11"/>
        <v>0</v>
      </c>
      <c r="AA83" s="51">
        <f t="shared" si="12"/>
        <v>0</v>
      </c>
      <c r="AB83" s="52" t="str">
        <f t="shared" ref="AB83:AB121" si="15">IF(F83=M83,"nie","áno")</f>
        <v>áno</v>
      </c>
      <c r="AC83" s="55" t="s">
        <v>58</v>
      </c>
      <c r="AD83" s="53" t="s">
        <v>59</v>
      </c>
      <c r="AE83" s="54" t="s">
        <v>101</v>
      </c>
      <c r="AF83" s="37" t="s">
        <v>42</v>
      </c>
      <c r="AG83" s="38" t="s">
        <v>43</v>
      </c>
      <c r="AH83" s="38"/>
    </row>
    <row r="84" spans="1:34" ht="28" hidden="1">
      <c r="A84" s="113" t="s">
        <v>152</v>
      </c>
      <c r="B84" s="105" t="s">
        <v>34</v>
      </c>
      <c r="C84" s="114" t="s">
        <v>35</v>
      </c>
      <c r="D84" s="115" t="s">
        <v>36</v>
      </c>
      <c r="E84" s="115" t="s">
        <v>45</v>
      </c>
      <c r="F84" s="115" t="s">
        <v>38</v>
      </c>
      <c r="G84" s="43">
        <v>5941</v>
      </c>
      <c r="H84" s="116">
        <v>5941</v>
      </c>
      <c r="I84" s="57">
        <f t="shared" si="14"/>
        <v>0</v>
      </c>
      <c r="J84" s="114" t="s">
        <v>35</v>
      </c>
      <c r="K84" s="115" t="s">
        <v>36</v>
      </c>
      <c r="L84" s="115" t="s">
        <v>39</v>
      </c>
      <c r="M84" s="115" t="s">
        <v>38</v>
      </c>
      <c r="N84" s="45">
        <v>2673396</v>
      </c>
      <c r="O84" s="46">
        <f>N84+H83+H84</f>
        <v>2842711</v>
      </c>
      <c r="P84" s="26" t="s">
        <v>46</v>
      </c>
      <c r="Q84" s="27" t="s">
        <v>47</v>
      </c>
      <c r="R84" s="47"/>
      <c r="S84" s="48">
        <f>IFERROR(((VLOOKUP($E84,[1]Koeficienty_ITI!$A$2:$H$40,6,0))*$H84),0)</f>
        <v>0</v>
      </c>
      <c r="T84" s="49">
        <f>IFERROR(((VLOOKUP($E84,[1]Koeficienty_ITI!$A$2:$H$40,7,0))*$H84),0)</f>
        <v>0</v>
      </c>
      <c r="U84" s="50">
        <f>IFERROR(((VLOOKUP($E84,[1]Koeficienty_ITI!$A$2:$H$40,8,0))*$H84),0)</f>
        <v>0</v>
      </c>
      <c r="V84" s="48">
        <f>IFERROR(((VLOOKUP($L84,[1]Koeficienty_ITI!$A$2:$H$40,6,0))*$H84),0)</f>
        <v>0</v>
      </c>
      <c r="W84" s="49">
        <f>IFERROR(((VLOOKUP($L84,[1]Koeficienty_ITI!$A$2:$H$40,7,0))*$H84),0)</f>
        <v>0</v>
      </c>
      <c r="X84" s="50">
        <f>IFERROR(((VLOOKUP($L84,[1]Koeficienty_ITI!$A$2:$H$40,8,0))*$H84),0)</f>
        <v>0</v>
      </c>
      <c r="Y84" s="48">
        <f t="shared" si="10"/>
        <v>0</v>
      </c>
      <c r="Z84" s="49">
        <f t="shared" si="11"/>
        <v>0</v>
      </c>
      <c r="AA84" s="51">
        <f t="shared" si="12"/>
        <v>0</v>
      </c>
      <c r="AB84" s="52" t="str">
        <f t="shared" si="15"/>
        <v>nie</v>
      </c>
      <c r="AC84" s="34" t="s">
        <v>41</v>
      </c>
      <c r="AD84" s="53" t="s">
        <v>42</v>
      </c>
      <c r="AE84" s="54"/>
      <c r="AF84" s="37" t="s">
        <v>42</v>
      </c>
      <c r="AG84" s="38" t="s">
        <v>43</v>
      </c>
      <c r="AH84" s="38" t="s">
        <v>48</v>
      </c>
    </row>
    <row r="85" spans="1:34" ht="28" hidden="1">
      <c r="A85" s="113" t="s">
        <v>152</v>
      </c>
      <c r="B85" s="105" t="s">
        <v>34</v>
      </c>
      <c r="C85" s="114" t="s">
        <v>49</v>
      </c>
      <c r="D85" s="115" t="s">
        <v>50</v>
      </c>
      <c r="E85" s="115" t="s">
        <v>52</v>
      </c>
      <c r="F85" s="115" t="s">
        <v>38</v>
      </c>
      <c r="G85" s="43">
        <v>544914</v>
      </c>
      <c r="H85" s="116">
        <v>544914</v>
      </c>
      <c r="I85" s="57">
        <f t="shared" si="14"/>
        <v>0</v>
      </c>
      <c r="J85" s="114" t="s">
        <v>49</v>
      </c>
      <c r="K85" s="115" t="s">
        <v>50</v>
      </c>
      <c r="L85" s="115" t="s">
        <v>62</v>
      </c>
      <c r="M85" s="115" t="s">
        <v>38</v>
      </c>
      <c r="N85" s="45">
        <v>3074329</v>
      </c>
      <c r="O85" s="69">
        <f>N85+H84+H85</f>
        <v>3625184</v>
      </c>
      <c r="P85" s="26" t="s">
        <v>54</v>
      </c>
      <c r="Q85" s="27" t="s">
        <v>64</v>
      </c>
      <c r="R85" s="47"/>
      <c r="S85" s="48">
        <f>IFERROR(((VLOOKUP($E85,[1]Koeficienty_ITI!$A$2:$H$40,6,0))*$H85),0)</f>
        <v>0</v>
      </c>
      <c r="T85" s="49">
        <f>IFERROR(((VLOOKUP($E85,[1]Koeficienty_ITI!$A$2:$H$40,7,0))*$H85),0)</f>
        <v>544914</v>
      </c>
      <c r="U85" s="50">
        <f>IFERROR(((VLOOKUP($E85,[1]Koeficienty_ITI!$A$2:$H$40,8,0))*$H85),0)</f>
        <v>217965.6</v>
      </c>
      <c r="V85" s="48">
        <f>IFERROR(((VLOOKUP($L85,[1]Koeficienty_ITI!$A$2:$H$40,6,0))*$H85),0)</f>
        <v>217965.6</v>
      </c>
      <c r="W85" s="49">
        <f>IFERROR(((VLOOKUP($L85,[1]Koeficienty_ITI!$A$2:$H$40,7,0))*$H85),0)</f>
        <v>544914</v>
      </c>
      <c r="X85" s="50">
        <f>IFERROR(((VLOOKUP($L85,[1]Koeficienty_ITI!$A$2:$H$40,8,0))*$H85),0)</f>
        <v>544914</v>
      </c>
      <c r="Y85" s="48">
        <f t="shared" si="10"/>
        <v>217965.6</v>
      </c>
      <c r="Z85" s="49">
        <f t="shared" si="11"/>
        <v>0</v>
      </c>
      <c r="AA85" s="51">
        <f t="shared" si="12"/>
        <v>326948.40000000002</v>
      </c>
      <c r="AB85" s="52" t="str">
        <f t="shared" si="15"/>
        <v>nie</v>
      </c>
      <c r="AC85" s="34" t="s">
        <v>41</v>
      </c>
      <c r="AD85" s="53" t="s">
        <v>42</v>
      </c>
      <c r="AE85" s="54"/>
      <c r="AF85" s="37" t="s">
        <v>42</v>
      </c>
      <c r="AG85" s="38" t="s">
        <v>151</v>
      </c>
      <c r="AH85" s="38" t="s">
        <v>48</v>
      </c>
    </row>
    <row r="86" spans="1:34" ht="84" hidden="1">
      <c r="A86" s="63" t="s">
        <v>160</v>
      </c>
      <c r="B86" s="22" t="s">
        <v>34</v>
      </c>
      <c r="C86" s="64" t="s">
        <v>49</v>
      </c>
      <c r="D86" s="65" t="s">
        <v>50</v>
      </c>
      <c r="E86" s="65" t="s">
        <v>119</v>
      </c>
      <c r="F86" s="65" t="s">
        <v>57</v>
      </c>
      <c r="G86" s="66">
        <v>4718052</v>
      </c>
      <c r="H86" s="67">
        <v>3818000</v>
      </c>
      <c r="I86" s="73">
        <f t="shared" si="14"/>
        <v>900052</v>
      </c>
      <c r="J86" s="64" t="s">
        <v>49</v>
      </c>
      <c r="K86" s="65" t="s">
        <v>50</v>
      </c>
      <c r="L86" s="65" t="s">
        <v>62</v>
      </c>
      <c r="M86" s="65" t="s">
        <v>38</v>
      </c>
      <c r="N86" s="68">
        <v>4691553</v>
      </c>
      <c r="O86" s="69">
        <f>N86+H86</f>
        <v>8509553</v>
      </c>
      <c r="P86" s="56" t="s">
        <v>120</v>
      </c>
      <c r="Q86" s="27" t="s">
        <v>64</v>
      </c>
      <c r="R86" s="47"/>
      <c r="S86" s="48">
        <f>IFERROR(((VLOOKUP($E86,[1]Koeficienty_ITI!$A$2:$H$40,6,0))*$H86),0)</f>
        <v>3818000</v>
      </c>
      <c r="T86" s="49">
        <f>IFERROR(((VLOOKUP($E86,[1]Koeficienty_ITI!$A$2:$H$40,7,0))*$H86),0)</f>
        <v>3818000</v>
      </c>
      <c r="U86" s="50">
        <f>IFERROR(((VLOOKUP($E86,[1]Koeficienty_ITI!$A$2:$H$40,8,0))*$H86),0)</f>
        <v>1527200</v>
      </c>
      <c r="V86" s="48">
        <f>IFERROR(((VLOOKUP($L86,[1]Koeficienty_ITI!$A$2:$H$40,6,0))*$H86),0)</f>
        <v>1527200</v>
      </c>
      <c r="W86" s="49">
        <f>IFERROR(((VLOOKUP($L86,[1]Koeficienty_ITI!$A$2:$H$40,7,0))*$H86),0)</f>
        <v>3818000</v>
      </c>
      <c r="X86" s="50">
        <f>IFERROR(((VLOOKUP($L86,[1]Koeficienty_ITI!$A$2:$H$40,8,0))*$H86),0)</f>
        <v>3818000</v>
      </c>
      <c r="Y86" s="48">
        <f t="shared" si="10"/>
        <v>-2290800</v>
      </c>
      <c r="Z86" s="49">
        <f t="shared" si="11"/>
        <v>0</v>
      </c>
      <c r="AA86" s="51">
        <f t="shared" si="12"/>
        <v>2290800</v>
      </c>
      <c r="AB86" s="52" t="str">
        <f t="shared" si="15"/>
        <v>áno</v>
      </c>
      <c r="AC86" s="55" t="s">
        <v>58</v>
      </c>
      <c r="AD86" s="71" t="s">
        <v>132</v>
      </c>
      <c r="AE86" s="54" t="s">
        <v>133</v>
      </c>
      <c r="AF86" s="37" t="s">
        <v>42</v>
      </c>
      <c r="AG86" s="38" t="s">
        <v>153</v>
      </c>
      <c r="AH86" s="38"/>
    </row>
    <row r="87" spans="1:34" ht="28" hidden="1">
      <c r="A87" s="40" t="s">
        <v>160</v>
      </c>
      <c r="B87" s="22" t="s">
        <v>34</v>
      </c>
      <c r="C87" s="41" t="s">
        <v>49</v>
      </c>
      <c r="D87" s="42" t="s">
        <v>50</v>
      </c>
      <c r="E87" s="42" t="s">
        <v>61</v>
      </c>
      <c r="F87" s="42" t="s">
        <v>57</v>
      </c>
      <c r="G87" s="43">
        <v>179059</v>
      </c>
      <c r="H87" s="44">
        <v>179059</v>
      </c>
      <c r="I87" s="73">
        <f t="shared" si="14"/>
        <v>0</v>
      </c>
      <c r="J87" s="41" t="s">
        <v>49</v>
      </c>
      <c r="K87" s="42" t="s">
        <v>50</v>
      </c>
      <c r="L87" s="42" t="s">
        <v>114</v>
      </c>
      <c r="M87" s="42" t="s">
        <v>57</v>
      </c>
      <c r="N87" s="45">
        <v>1115948</v>
      </c>
      <c r="O87" s="69">
        <f>N87+H87</f>
        <v>1295007</v>
      </c>
      <c r="P87" s="26" t="s">
        <v>63</v>
      </c>
      <c r="Q87" s="27" t="s">
        <v>115</v>
      </c>
      <c r="R87" s="47"/>
      <c r="S87" s="48">
        <f>IFERROR(((VLOOKUP($E87,[1]Koeficienty_ITI!$A$2:$H$40,6,0))*$H87),0)</f>
        <v>71623.600000000006</v>
      </c>
      <c r="T87" s="49">
        <f>IFERROR(((VLOOKUP($E87,[1]Koeficienty_ITI!$A$2:$H$40,7,0))*$H87),0)</f>
        <v>179059</v>
      </c>
      <c r="U87" s="50">
        <f>IFERROR(((VLOOKUP($E87,[1]Koeficienty_ITI!$A$2:$H$40,8,0))*$H87),0)</f>
        <v>0</v>
      </c>
      <c r="V87" s="48">
        <f>$H87*0.4</f>
        <v>71623.600000000006</v>
      </c>
      <c r="W87" s="49">
        <f>$H87*1</f>
        <v>179059</v>
      </c>
      <c r="X87" s="50">
        <f>$H87*0</f>
        <v>0</v>
      </c>
      <c r="Y87" s="48">
        <f t="shared" si="10"/>
        <v>0</v>
      </c>
      <c r="Z87" s="49">
        <f t="shared" si="11"/>
        <v>0</v>
      </c>
      <c r="AA87" s="51">
        <f t="shared" si="12"/>
        <v>0</v>
      </c>
      <c r="AB87" s="52" t="str">
        <f t="shared" si="15"/>
        <v>nie</v>
      </c>
      <c r="AC87" s="34" t="s">
        <v>41</v>
      </c>
      <c r="AD87" s="53" t="s">
        <v>42</v>
      </c>
      <c r="AE87" s="54"/>
      <c r="AF87" s="37" t="s">
        <v>42</v>
      </c>
      <c r="AG87" s="38" t="s">
        <v>43</v>
      </c>
      <c r="AH87" s="38" t="s">
        <v>121</v>
      </c>
    </row>
    <row r="88" spans="1:34" ht="28" hidden="1">
      <c r="A88" s="40" t="s">
        <v>160</v>
      </c>
      <c r="B88" s="22" t="s">
        <v>34</v>
      </c>
      <c r="C88" s="41" t="s">
        <v>49</v>
      </c>
      <c r="D88" s="42" t="s">
        <v>50</v>
      </c>
      <c r="E88" s="42" t="s">
        <v>89</v>
      </c>
      <c r="F88" s="42" t="s">
        <v>57</v>
      </c>
      <c r="G88" s="43">
        <v>725282</v>
      </c>
      <c r="H88" s="44">
        <v>725282</v>
      </c>
      <c r="I88" s="73">
        <f t="shared" si="14"/>
        <v>0</v>
      </c>
      <c r="J88" s="41" t="s">
        <v>49</v>
      </c>
      <c r="K88" s="42" t="s">
        <v>50</v>
      </c>
      <c r="L88" s="42" t="s">
        <v>62</v>
      </c>
      <c r="M88" s="42" t="s">
        <v>38</v>
      </c>
      <c r="N88" s="45">
        <v>4691553</v>
      </c>
      <c r="O88" s="46">
        <f>N88+H86+H88</f>
        <v>9234835</v>
      </c>
      <c r="P88" s="27" t="s">
        <v>64</v>
      </c>
      <c r="Q88" s="27" t="s">
        <v>64</v>
      </c>
      <c r="R88" s="47"/>
      <c r="S88" s="48">
        <f>IFERROR(((VLOOKUP($E88,[1]Koeficienty_ITI!$A$2:$H$40,6,0))*$H88),0)</f>
        <v>290112.8</v>
      </c>
      <c r="T88" s="49">
        <f>IFERROR(((VLOOKUP($E88,[1]Koeficienty_ITI!$A$2:$H$40,7,0))*$H88),0)</f>
        <v>725282</v>
      </c>
      <c r="U88" s="50">
        <f>IFERROR(((VLOOKUP($E88,[1]Koeficienty_ITI!$A$2:$H$40,8,0))*$H88),0)</f>
        <v>725282</v>
      </c>
      <c r="V88" s="48">
        <f>IFERROR(((VLOOKUP($L88,[1]Koeficienty_ITI!$A$2:$H$40,6,0))*$H88),0)</f>
        <v>290112.8</v>
      </c>
      <c r="W88" s="49">
        <f>IFERROR(((VLOOKUP($L88,[1]Koeficienty_ITI!$A$2:$H$40,7,0))*$H88),0)</f>
        <v>725282</v>
      </c>
      <c r="X88" s="50">
        <f>IFERROR(((VLOOKUP($L88,[1]Koeficienty_ITI!$A$2:$H$40,8,0))*$H88),0)</f>
        <v>725282</v>
      </c>
      <c r="Y88" s="48">
        <f t="shared" si="10"/>
        <v>0</v>
      </c>
      <c r="Z88" s="49">
        <f t="shared" si="11"/>
        <v>0</v>
      </c>
      <c r="AA88" s="51">
        <f t="shared" si="12"/>
        <v>0</v>
      </c>
      <c r="AB88" s="52" t="str">
        <f t="shared" si="15"/>
        <v>áno</v>
      </c>
      <c r="AC88" s="55" t="s">
        <v>58</v>
      </c>
      <c r="AD88" s="53" t="s">
        <v>59</v>
      </c>
      <c r="AE88" s="54" t="s">
        <v>60</v>
      </c>
      <c r="AF88" s="37" t="s">
        <v>42</v>
      </c>
      <c r="AG88" s="38" t="s">
        <v>43</v>
      </c>
      <c r="AH88" s="38"/>
    </row>
    <row r="89" spans="1:34" ht="28" hidden="1">
      <c r="A89" s="40" t="s">
        <v>160</v>
      </c>
      <c r="B89" s="22" t="s">
        <v>34</v>
      </c>
      <c r="C89" s="41" t="s">
        <v>49</v>
      </c>
      <c r="D89" s="42" t="s">
        <v>65</v>
      </c>
      <c r="E89" s="42" t="s">
        <v>66</v>
      </c>
      <c r="F89" s="42" t="s">
        <v>67</v>
      </c>
      <c r="G89" s="43">
        <v>17225455</v>
      </c>
      <c r="H89" s="44">
        <v>2680191</v>
      </c>
      <c r="I89" s="73">
        <f t="shared" si="14"/>
        <v>14545264</v>
      </c>
      <c r="J89" s="41" t="s">
        <v>49</v>
      </c>
      <c r="K89" s="42" t="s">
        <v>65</v>
      </c>
      <c r="L89" s="42" t="s">
        <v>147</v>
      </c>
      <c r="M89" s="42" t="s">
        <v>38</v>
      </c>
      <c r="N89" s="45">
        <v>2719808</v>
      </c>
      <c r="O89" s="69">
        <f>N89+H89</f>
        <v>5399999</v>
      </c>
      <c r="P89" s="26" t="s">
        <v>71</v>
      </c>
      <c r="Q89" s="27" t="s">
        <v>148</v>
      </c>
      <c r="R89" s="47" t="s">
        <v>76</v>
      </c>
      <c r="S89" s="48">
        <f>H89*1</f>
        <v>2680191</v>
      </c>
      <c r="T89" s="49">
        <f>H89*0.4</f>
        <v>1072076.4000000001</v>
      </c>
      <c r="U89" s="50">
        <f>H89*0</f>
        <v>0</v>
      </c>
      <c r="V89" s="48">
        <f>IFERROR(((VLOOKUP($L89,[1]Koeficienty_ITI!$A$2:$H$40,6,0))*$H89),0)</f>
        <v>2680191</v>
      </c>
      <c r="W89" s="49">
        <f>IFERROR(((VLOOKUP($L89,[1]Koeficienty_ITI!$A$2:$H$40,7,0))*$H89),0)</f>
        <v>2680191</v>
      </c>
      <c r="X89" s="50">
        <f>IFERROR(((VLOOKUP($L89,[1]Koeficienty_ITI!$A$2:$H$40,8,0))*$H89),0)</f>
        <v>0</v>
      </c>
      <c r="Y89" s="48">
        <f t="shared" si="10"/>
        <v>0</v>
      </c>
      <c r="Z89" s="49">
        <f t="shared" si="11"/>
        <v>1608114.5999999999</v>
      </c>
      <c r="AA89" s="51">
        <f t="shared" si="12"/>
        <v>0</v>
      </c>
      <c r="AB89" s="52" t="str">
        <f t="shared" si="15"/>
        <v>áno</v>
      </c>
      <c r="AC89" s="55" t="s">
        <v>58</v>
      </c>
      <c r="AD89" s="53" t="s">
        <v>59</v>
      </c>
      <c r="AE89" s="54" t="s">
        <v>60</v>
      </c>
      <c r="AF89" s="37" t="s">
        <v>42</v>
      </c>
      <c r="AG89" s="38" t="s">
        <v>43</v>
      </c>
      <c r="AH89" s="38"/>
    </row>
    <row r="90" spans="1:34" ht="28" hidden="1">
      <c r="A90" s="113" t="s">
        <v>152</v>
      </c>
      <c r="B90" s="105" t="s">
        <v>34</v>
      </c>
      <c r="C90" s="114" t="s">
        <v>49</v>
      </c>
      <c r="D90" s="115" t="s">
        <v>50</v>
      </c>
      <c r="E90" s="115" t="s">
        <v>51</v>
      </c>
      <c r="F90" s="115" t="s">
        <v>38</v>
      </c>
      <c r="G90" s="43">
        <v>261559</v>
      </c>
      <c r="H90" s="116">
        <v>261559</v>
      </c>
      <c r="I90" s="57">
        <f t="shared" si="14"/>
        <v>0</v>
      </c>
      <c r="J90" s="114" t="s">
        <v>49</v>
      </c>
      <c r="K90" s="115" t="s">
        <v>50</v>
      </c>
      <c r="L90" s="115" t="s">
        <v>62</v>
      </c>
      <c r="M90" s="115" t="s">
        <v>38</v>
      </c>
      <c r="N90" s="45">
        <v>3074329</v>
      </c>
      <c r="O90" s="69">
        <f>N90+H88+H89+H90</f>
        <v>6741361</v>
      </c>
      <c r="P90" s="26" t="s">
        <v>53</v>
      </c>
      <c r="Q90" s="27" t="s">
        <v>64</v>
      </c>
      <c r="R90" s="47"/>
      <c r="S90" s="48">
        <f>IFERROR(((VLOOKUP($E90,[1]Koeficienty_ITI!$A$2:$H$40,6,0))*$H90),0)</f>
        <v>0</v>
      </c>
      <c r="T90" s="49">
        <f>IFERROR(((VLOOKUP($E90,[1]Koeficienty_ITI!$A$2:$H$40,7,0))*$H90),0)</f>
        <v>261559</v>
      </c>
      <c r="U90" s="50">
        <f>IFERROR(((VLOOKUP($E90,[1]Koeficienty_ITI!$A$2:$H$40,8,0))*$H90),0)</f>
        <v>0</v>
      </c>
      <c r="V90" s="48">
        <f>IFERROR(((VLOOKUP($L90,[1]Koeficienty_ITI!$A$2:$H$40,6,0))*$H90),0)</f>
        <v>104623.6</v>
      </c>
      <c r="W90" s="49">
        <f>IFERROR(((VLOOKUP($L90,[1]Koeficienty_ITI!$A$2:$H$40,7,0))*$H90),0)</f>
        <v>261559</v>
      </c>
      <c r="X90" s="50">
        <f>IFERROR(((VLOOKUP($L90,[1]Koeficienty_ITI!$A$2:$H$40,8,0))*$H90),0)</f>
        <v>261559</v>
      </c>
      <c r="Y90" s="48">
        <f t="shared" si="10"/>
        <v>104623.6</v>
      </c>
      <c r="Z90" s="49">
        <f t="shared" si="11"/>
        <v>0</v>
      </c>
      <c r="AA90" s="51">
        <f t="shared" si="12"/>
        <v>261559</v>
      </c>
      <c r="AB90" s="52" t="str">
        <f t="shared" si="15"/>
        <v>nie</v>
      </c>
      <c r="AC90" s="34" t="s">
        <v>41</v>
      </c>
      <c r="AD90" s="53" t="s">
        <v>42</v>
      </c>
      <c r="AE90" s="54"/>
      <c r="AF90" s="37" t="s">
        <v>42</v>
      </c>
      <c r="AG90" s="38" t="s">
        <v>151</v>
      </c>
      <c r="AH90" s="38" t="s">
        <v>48</v>
      </c>
    </row>
    <row r="91" spans="1:34" ht="28" hidden="1">
      <c r="A91" s="113" t="s">
        <v>152</v>
      </c>
      <c r="B91" s="105" t="s">
        <v>34</v>
      </c>
      <c r="C91" s="114" t="s">
        <v>98</v>
      </c>
      <c r="D91" s="115" t="s">
        <v>99</v>
      </c>
      <c r="E91" s="115" t="s">
        <v>107</v>
      </c>
      <c r="F91" s="115" t="s">
        <v>38</v>
      </c>
      <c r="G91" s="43">
        <v>421391</v>
      </c>
      <c r="H91" s="116">
        <v>421391</v>
      </c>
      <c r="I91" s="57">
        <f t="shared" si="14"/>
        <v>0</v>
      </c>
      <c r="J91" s="114" t="s">
        <v>98</v>
      </c>
      <c r="K91" s="115" t="s">
        <v>99</v>
      </c>
      <c r="L91" s="115" t="s">
        <v>104</v>
      </c>
      <c r="M91" s="115" t="s">
        <v>38</v>
      </c>
      <c r="N91" s="45">
        <v>5900643</v>
      </c>
      <c r="O91" s="46">
        <f>N91+H89+H90+H91</f>
        <v>9263784</v>
      </c>
      <c r="P91" s="26" t="s">
        <v>47</v>
      </c>
      <c r="Q91" s="27" t="s">
        <v>105</v>
      </c>
      <c r="R91" s="47"/>
      <c r="S91" s="48">
        <f>IFERROR(((VLOOKUP($E91,[1]Koeficienty_ITI!$A$2:$H$40,6,0))*$H91),0)</f>
        <v>0</v>
      </c>
      <c r="T91" s="49">
        <f>IFERROR(((VLOOKUP($E91,[1]Koeficienty_ITI!$A$2:$H$40,7,0))*$H91),0)</f>
        <v>0</v>
      </c>
      <c r="U91" s="50">
        <f>IFERROR(((VLOOKUP($E91,[1]Koeficienty_ITI!$A$2:$H$40,8,0))*$H91),0)</f>
        <v>0</v>
      </c>
      <c r="V91" s="48">
        <f>IFERROR(((VLOOKUP($L91,[1]Koeficienty_ITI!$A$2:$H$40,6,0))*$H91),0)</f>
        <v>0</v>
      </c>
      <c r="W91" s="49">
        <f>IFERROR(((VLOOKUP($L91,[1]Koeficienty_ITI!$A$2:$H$40,7,0))*$H91),0)</f>
        <v>0</v>
      </c>
      <c r="X91" s="50">
        <f>IFERROR(((VLOOKUP($L91,[1]Koeficienty_ITI!$A$2:$H$40,8,0))*$H91),0)</f>
        <v>0</v>
      </c>
      <c r="Y91" s="48">
        <f t="shared" si="10"/>
        <v>0</v>
      </c>
      <c r="Z91" s="49">
        <f t="shared" si="11"/>
        <v>0</v>
      </c>
      <c r="AA91" s="51">
        <f t="shared" si="12"/>
        <v>0</v>
      </c>
      <c r="AB91" s="52" t="str">
        <f t="shared" si="15"/>
        <v>nie</v>
      </c>
      <c r="AC91" s="34" t="s">
        <v>41</v>
      </c>
      <c r="AD91" s="35" t="s">
        <v>42</v>
      </c>
      <c r="AE91" s="54"/>
      <c r="AF91" s="37" t="s">
        <v>42</v>
      </c>
      <c r="AG91" s="38" t="s">
        <v>43</v>
      </c>
      <c r="AH91" s="38" t="s">
        <v>48</v>
      </c>
    </row>
    <row r="92" spans="1:34" ht="28" hidden="1">
      <c r="A92" s="113" t="s">
        <v>152</v>
      </c>
      <c r="B92" s="105" t="s">
        <v>34</v>
      </c>
      <c r="C92" s="114" t="s">
        <v>98</v>
      </c>
      <c r="D92" s="115" t="s">
        <v>99</v>
      </c>
      <c r="E92" s="115" t="s">
        <v>108</v>
      </c>
      <c r="F92" s="115" t="s">
        <v>38</v>
      </c>
      <c r="G92" s="43">
        <v>416081</v>
      </c>
      <c r="H92" s="116">
        <v>416081</v>
      </c>
      <c r="I92" s="57">
        <f t="shared" si="14"/>
        <v>0</v>
      </c>
      <c r="J92" s="114" t="s">
        <v>98</v>
      </c>
      <c r="K92" s="115" t="s">
        <v>99</v>
      </c>
      <c r="L92" s="115" t="s">
        <v>104</v>
      </c>
      <c r="M92" s="115" t="s">
        <v>38</v>
      </c>
      <c r="N92" s="45">
        <v>5900643</v>
      </c>
      <c r="O92" s="46">
        <f>N92+H89+H90+H91+H92</f>
        <v>9679865</v>
      </c>
      <c r="P92" s="26" t="s">
        <v>47</v>
      </c>
      <c r="Q92" s="27" t="s">
        <v>105</v>
      </c>
      <c r="R92" s="47"/>
      <c r="S92" s="48">
        <f>IFERROR(((VLOOKUP($E92,[1]Koeficienty_ITI!$A$2:$H$40,6,0))*$H92),0)</f>
        <v>0</v>
      </c>
      <c r="T92" s="49">
        <f>IFERROR(((VLOOKUP($E92,[1]Koeficienty_ITI!$A$2:$H$40,7,0))*$H92),0)</f>
        <v>0</v>
      </c>
      <c r="U92" s="50">
        <f>IFERROR(((VLOOKUP($E92,[1]Koeficienty_ITI!$A$2:$H$40,8,0))*$H92),0)</f>
        <v>0</v>
      </c>
      <c r="V92" s="48">
        <f>IFERROR(((VLOOKUP($L92,[1]Koeficienty_ITI!$A$2:$H$40,6,0))*$H92),0)</f>
        <v>0</v>
      </c>
      <c r="W92" s="49">
        <f>IFERROR(((VLOOKUP($L92,[1]Koeficienty_ITI!$A$2:$H$40,7,0))*$H92),0)</f>
        <v>0</v>
      </c>
      <c r="X92" s="50">
        <f>IFERROR(((VLOOKUP($L92,[1]Koeficienty_ITI!$A$2:$H$40,8,0))*$H92),0)</f>
        <v>0</v>
      </c>
      <c r="Y92" s="48">
        <f t="shared" si="10"/>
        <v>0</v>
      </c>
      <c r="Z92" s="49">
        <f t="shared" si="11"/>
        <v>0</v>
      </c>
      <c r="AA92" s="51">
        <f t="shared" si="12"/>
        <v>0</v>
      </c>
      <c r="AB92" s="52" t="str">
        <f t="shared" si="15"/>
        <v>nie</v>
      </c>
      <c r="AC92" s="34" t="s">
        <v>41</v>
      </c>
      <c r="AD92" s="35" t="s">
        <v>42</v>
      </c>
      <c r="AE92" s="54"/>
      <c r="AF92" s="37" t="s">
        <v>42</v>
      </c>
      <c r="AG92" s="38" t="s">
        <v>43</v>
      </c>
      <c r="AH92" s="38" t="s">
        <v>48</v>
      </c>
    </row>
    <row r="93" spans="1:34" ht="28" hidden="1">
      <c r="A93" s="40" t="s">
        <v>161</v>
      </c>
      <c r="B93" s="22" t="s">
        <v>34</v>
      </c>
      <c r="C93" s="41" t="s">
        <v>49</v>
      </c>
      <c r="D93" s="42" t="s">
        <v>65</v>
      </c>
      <c r="E93" s="27" t="s">
        <v>66</v>
      </c>
      <c r="F93" s="42" t="s">
        <v>67</v>
      </c>
      <c r="G93" s="43">
        <v>17792445</v>
      </c>
      <c r="H93" s="44">
        <v>2200000</v>
      </c>
      <c r="I93" s="57">
        <f t="shared" si="14"/>
        <v>15592445</v>
      </c>
      <c r="J93" s="41" t="s">
        <v>49</v>
      </c>
      <c r="K93" s="42" t="s">
        <v>65</v>
      </c>
      <c r="L93" s="42" t="s">
        <v>45</v>
      </c>
      <c r="M93" s="42" t="s">
        <v>38</v>
      </c>
      <c r="N93" s="45">
        <v>2768949</v>
      </c>
      <c r="O93" s="46">
        <f>N93+H91+H92+H93</f>
        <v>5806421</v>
      </c>
      <c r="P93" s="26" t="s">
        <v>71</v>
      </c>
      <c r="Q93" s="27" t="s">
        <v>148</v>
      </c>
      <c r="R93" s="47" t="s">
        <v>76</v>
      </c>
      <c r="S93" s="48">
        <f>H93*1</f>
        <v>2200000</v>
      </c>
      <c r="T93" s="49">
        <f>H93*0.4</f>
        <v>880000</v>
      </c>
      <c r="U93" s="50">
        <f>H93*0</f>
        <v>0</v>
      </c>
      <c r="V93" s="48">
        <f>IFERROR(((VLOOKUP($L93,[1]Koeficienty_ITI!$A$2:$H$40,6,0))*$H93),0)</f>
        <v>0</v>
      </c>
      <c r="W93" s="49">
        <f>IFERROR(((VLOOKUP($L93,[1]Koeficienty_ITI!$A$2:$H$40,7,0))*$H93),0)</f>
        <v>0</v>
      </c>
      <c r="X93" s="50">
        <f>IFERROR(((VLOOKUP($L93,[1]Koeficienty_ITI!$A$2:$H$40,8,0))*$H93),0)</f>
        <v>0</v>
      </c>
      <c r="Y93" s="48">
        <f t="shared" si="10"/>
        <v>-2200000</v>
      </c>
      <c r="Z93" s="49">
        <f t="shared" si="11"/>
        <v>-880000</v>
      </c>
      <c r="AA93" s="51">
        <f t="shared" si="12"/>
        <v>0</v>
      </c>
      <c r="AB93" s="52" t="str">
        <f t="shared" si="15"/>
        <v>áno</v>
      </c>
      <c r="AC93" s="55" t="s">
        <v>58</v>
      </c>
      <c r="AD93" s="53" t="s">
        <v>59</v>
      </c>
      <c r="AE93" s="54" t="s">
        <v>60</v>
      </c>
      <c r="AF93" s="37" t="s">
        <v>42</v>
      </c>
      <c r="AG93" s="38" t="s">
        <v>43</v>
      </c>
      <c r="AH93" s="38"/>
    </row>
    <row r="94" spans="1:34" ht="28" hidden="1">
      <c r="A94" s="40" t="s">
        <v>161</v>
      </c>
      <c r="B94" s="22" t="s">
        <v>34</v>
      </c>
      <c r="C94" s="41" t="s">
        <v>49</v>
      </c>
      <c r="D94" s="42" t="s">
        <v>65</v>
      </c>
      <c r="E94" s="27" t="s">
        <v>66</v>
      </c>
      <c r="F94" s="42" t="s">
        <v>67</v>
      </c>
      <c r="G94" s="43">
        <v>17792445</v>
      </c>
      <c r="H94" s="44">
        <v>3000000</v>
      </c>
      <c r="I94" s="57">
        <f>G94-H93-H94</f>
        <v>12592445</v>
      </c>
      <c r="J94" s="41" t="s">
        <v>49</v>
      </c>
      <c r="K94" s="42" t="s">
        <v>68</v>
      </c>
      <c r="L94" s="42" t="s">
        <v>69</v>
      </c>
      <c r="M94" s="42" t="s">
        <v>70</v>
      </c>
      <c r="N94" s="45">
        <v>6363475</v>
      </c>
      <c r="O94" s="46">
        <f>N94+H94</f>
        <v>9363475</v>
      </c>
      <c r="P94" s="26" t="s">
        <v>71</v>
      </c>
      <c r="Q94" s="27" t="s">
        <v>158</v>
      </c>
      <c r="R94" s="47" t="s">
        <v>76</v>
      </c>
      <c r="S94" s="48">
        <f>H94*1</f>
        <v>3000000</v>
      </c>
      <c r="T94" s="49">
        <f>H94*0.4</f>
        <v>1200000</v>
      </c>
      <c r="U94" s="50">
        <f>H94*0</f>
        <v>0</v>
      </c>
      <c r="V94" s="48">
        <f>IFERROR(((VLOOKUP($L94,[1]Koeficienty_ITI!$A$2:$H$40,6,0))*$H94),0)</f>
        <v>3000000</v>
      </c>
      <c r="W94" s="49">
        <f>IFERROR(((VLOOKUP($L94,[1]Koeficienty_ITI!$A$2:$H$40,7,0))*$H94),0)</f>
        <v>1200000</v>
      </c>
      <c r="X94" s="50">
        <f>IFERROR(((VLOOKUP($L94,[1]Koeficienty_ITI!$A$2:$H$40,8,0))*$H94),0)</f>
        <v>0</v>
      </c>
      <c r="Y94" s="48">
        <f t="shared" si="10"/>
        <v>0</v>
      </c>
      <c r="Z94" s="49">
        <f t="shared" si="11"/>
        <v>0</v>
      </c>
      <c r="AA94" s="51">
        <f t="shared" si="12"/>
        <v>0</v>
      </c>
      <c r="AB94" s="52" t="str">
        <f t="shared" si="15"/>
        <v>áno</v>
      </c>
      <c r="AC94" s="55" t="s">
        <v>58</v>
      </c>
      <c r="AD94" s="53" t="s">
        <v>59</v>
      </c>
      <c r="AE94" s="54" t="s">
        <v>60</v>
      </c>
      <c r="AF94" s="37" t="s">
        <v>42</v>
      </c>
      <c r="AG94" s="38" t="s">
        <v>43</v>
      </c>
      <c r="AH94" s="38"/>
    </row>
    <row r="95" spans="1:34" ht="56" hidden="1">
      <c r="A95" s="63" t="s">
        <v>161</v>
      </c>
      <c r="B95" s="74" t="s">
        <v>34</v>
      </c>
      <c r="C95" s="64" t="s">
        <v>77</v>
      </c>
      <c r="D95" s="65" t="s">
        <v>78</v>
      </c>
      <c r="E95" s="75" t="s">
        <v>95</v>
      </c>
      <c r="F95" s="65" t="s">
        <v>92</v>
      </c>
      <c r="G95" s="66">
        <v>4255707</v>
      </c>
      <c r="H95" s="76">
        <v>3500000</v>
      </c>
      <c r="I95" s="73">
        <f t="shared" ref="I95:I102" si="16">G95-H95</f>
        <v>755707</v>
      </c>
      <c r="J95" s="64" t="s">
        <v>77</v>
      </c>
      <c r="K95" s="65" t="s">
        <v>78</v>
      </c>
      <c r="L95" s="65" t="s">
        <v>79</v>
      </c>
      <c r="M95" s="65" t="s">
        <v>92</v>
      </c>
      <c r="N95" s="68">
        <v>4504825</v>
      </c>
      <c r="O95" s="69">
        <f>N95+H95</f>
        <v>8004825</v>
      </c>
      <c r="P95" s="26" t="s">
        <v>96</v>
      </c>
      <c r="Q95" s="27" t="s">
        <v>83</v>
      </c>
      <c r="R95" s="47"/>
      <c r="S95" s="48">
        <f>IFERROR(((VLOOKUP($E95,[1]Koeficienty_ITI!$A$2:$H$40,6,0))*$H95),0)</f>
        <v>0</v>
      </c>
      <c r="T95" s="49">
        <f>IFERROR(((VLOOKUP($E95,[1]Koeficienty_ITI!$A$2:$H$40,7,0))*$H95),0)</f>
        <v>0</v>
      </c>
      <c r="U95" s="50">
        <f>IFERROR(((VLOOKUP($E95,[1]Koeficienty_ITI!$A$2:$H$40,8,0))*$H95),0)</f>
        <v>0</v>
      </c>
      <c r="V95" s="48">
        <f>IFERROR(((VLOOKUP($L95,[1]Koeficienty_ITI!$A$2:$H$40,6,0))*$H95),0)</f>
        <v>0</v>
      </c>
      <c r="W95" s="49">
        <f>IFERROR(((VLOOKUP($L95,[1]Koeficienty_ITI!$A$2:$H$40,7,0))*$H95),0)</f>
        <v>0</v>
      </c>
      <c r="X95" s="50">
        <f>IFERROR(((VLOOKUP($L95,[1]Koeficienty_ITI!$A$2:$H$40,8,0))*$H95),0)</f>
        <v>0</v>
      </c>
      <c r="Y95" s="48">
        <f t="shared" si="10"/>
        <v>0</v>
      </c>
      <c r="Z95" s="49">
        <f t="shared" si="11"/>
        <v>0</v>
      </c>
      <c r="AA95" s="51">
        <f t="shared" si="12"/>
        <v>0</v>
      </c>
      <c r="AB95" s="52" t="str">
        <f t="shared" si="15"/>
        <v>nie</v>
      </c>
      <c r="AC95" s="34" t="s">
        <v>41</v>
      </c>
      <c r="AD95" s="53" t="s">
        <v>42</v>
      </c>
      <c r="AE95" s="38" t="s">
        <v>97</v>
      </c>
      <c r="AF95" s="37" t="s">
        <v>42</v>
      </c>
      <c r="AG95" s="38" t="s">
        <v>43</v>
      </c>
      <c r="AH95" s="38" t="s">
        <v>97</v>
      </c>
    </row>
    <row r="96" spans="1:34" ht="28" hidden="1">
      <c r="A96" s="113" t="s">
        <v>160</v>
      </c>
      <c r="B96" s="105" t="s">
        <v>34</v>
      </c>
      <c r="C96" s="114" t="s">
        <v>98</v>
      </c>
      <c r="D96" s="115" t="s">
        <v>99</v>
      </c>
      <c r="E96" s="115" t="s">
        <v>129</v>
      </c>
      <c r="F96" s="115" t="s">
        <v>38</v>
      </c>
      <c r="G96" s="43">
        <v>1828606</v>
      </c>
      <c r="H96" s="116">
        <v>728606</v>
      </c>
      <c r="I96" s="73">
        <f t="shared" si="16"/>
        <v>1100000</v>
      </c>
      <c r="J96" s="114" t="s">
        <v>98</v>
      </c>
      <c r="K96" s="115" t="s">
        <v>99</v>
      </c>
      <c r="L96" s="115" t="s">
        <v>104</v>
      </c>
      <c r="M96" s="115" t="s">
        <v>38</v>
      </c>
      <c r="N96" s="45">
        <v>8049709</v>
      </c>
      <c r="O96" s="69">
        <f>N96+H96</f>
        <v>8778315</v>
      </c>
      <c r="P96" s="26" t="s">
        <v>130</v>
      </c>
      <c r="Q96" s="27" t="s">
        <v>105</v>
      </c>
      <c r="R96" s="47"/>
      <c r="S96" s="48">
        <f>IFERROR(((VLOOKUP($E96,[1]Koeficienty_ITI!$A$2:$H$40,6,0))*$H96),0)</f>
        <v>0</v>
      </c>
      <c r="T96" s="49">
        <f>IFERROR(((VLOOKUP($E96,[1]Koeficienty_ITI!$A$2:$H$40,7,0))*$H96),0)</f>
        <v>0</v>
      </c>
      <c r="U96" s="50">
        <f>IFERROR(((VLOOKUP($E96,[1]Koeficienty_ITI!$A$2:$H$40,8,0))*$H96),0)</f>
        <v>0</v>
      </c>
      <c r="V96" s="48">
        <f>IFERROR(((VLOOKUP($L96,[1]Koeficienty_ITI!$A$2:$H$40,6,0))*$H96),0)</f>
        <v>0</v>
      </c>
      <c r="W96" s="49">
        <f>IFERROR(((VLOOKUP($L96,[1]Koeficienty_ITI!$A$2:$H$40,7,0))*$H96),0)</f>
        <v>0</v>
      </c>
      <c r="X96" s="50">
        <f>IFERROR(((VLOOKUP($L96,[1]Koeficienty_ITI!$A$2:$H$40,8,0))*$H96),0)</f>
        <v>0</v>
      </c>
      <c r="Y96" s="48">
        <f t="shared" si="10"/>
        <v>0</v>
      </c>
      <c r="Z96" s="49">
        <f t="shared" si="11"/>
        <v>0</v>
      </c>
      <c r="AA96" s="51">
        <f t="shared" si="12"/>
        <v>0</v>
      </c>
      <c r="AB96" s="52" t="str">
        <f t="shared" si="15"/>
        <v>nie</v>
      </c>
      <c r="AC96" s="34" t="s">
        <v>41</v>
      </c>
      <c r="AD96" s="53" t="s">
        <v>42</v>
      </c>
      <c r="AE96" s="54"/>
      <c r="AF96" s="37" t="s">
        <v>42</v>
      </c>
      <c r="AG96" s="38" t="s">
        <v>43</v>
      </c>
      <c r="AH96" s="38" t="s">
        <v>48</v>
      </c>
    </row>
    <row r="97" spans="1:34" ht="28" hidden="1">
      <c r="A97" s="113" t="s">
        <v>161</v>
      </c>
      <c r="B97" s="105" t="s">
        <v>34</v>
      </c>
      <c r="C97" s="114" t="s">
        <v>35</v>
      </c>
      <c r="D97" s="115" t="s">
        <v>36</v>
      </c>
      <c r="E97" s="117" t="s">
        <v>37</v>
      </c>
      <c r="F97" s="115" t="s">
        <v>38</v>
      </c>
      <c r="G97" s="43">
        <v>6338559</v>
      </c>
      <c r="H97" s="116">
        <v>3838559</v>
      </c>
      <c r="I97" s="57">
        <f t="shared" si="16"/>
        <v>2500000</v>
      </c>
      <c r="J97" s="114" t="s">
        <v>35</v>
      </c>
      <c r="K97" s="115" t="s">
        <v>36</v>
      </c>
      <c r="L97" s="115" t="s">
        <v>45</v>
      </c>
      <c r="M97" s="115" t="s">
        <v>38</v>
      </c>
      <c r="N97" s="45">
        <v>2768949</v>
      </c>
      <c r="O97" s="46">
        <f>N97+H97</f>
        <v>6607508</v>
      </c>
      <c r="P97" s="26" t="s">
        <v>40</v>
      </c>
      <c r="Q97" s="27" t="s">
        <v>46</v>
      </c>
      <c r="R97" s="47"/>
      <c r="S97" s="48">
        <f>IFERROR(((VLOOKUP($E97,[1]Koeficienty_ITI!$A$2:$H$40,6,0))*$H97),0)</f>
        <v>0</v>
      </c>
      <c r="T97" s="49">
        <f>IFERROR(((VLOOKUP($E97,[1]Koeficienty_ITI!$A$2:$H$40,7,0))*$H97),0)</f>
        <v>0</v>
      </c>
      <c r="U97" s="50">
        <f>IFERROR(((VLOOKUP($E97,[1]Koeficienty_ITI!$A$2:$H$40,8,0))*$H97),0)</f>
        <v>0</v>
      </c>
      <c r="V97" s="48">
        <f>IFERROR(((VLOOKUP($L97,[1]Koeficienty_ITI!$A$2:$H$40,6,0))*$H97),0)</f>
        <v>0</v>
      </c>
      <c r="W97" s="49">
        <f>IFERROR(((VLOOKUP($L97,[1]Koeficienty_ITI!$A$2:$H$40,7,0))*$H97),0)</f>
        <v>0</v>
      </c>
      <c r="X97" s="50">
        <f>IFERROR(((VLOOKUP($L97,[1]Koeficienty_ITI!$A$2:$H$40,8,0))*$H97),0)</f>
        <v>0</v>
      </c>
      <c r="Y97" s="48">
        <f t="shared" si="10"/>
        <v>0</v>
      </c>
      <c r="Z97" s="49">
        <f t="shared" si="11"/>
        <v>0</v>
      </c>
      <c r="AA97" s="51">
        <f t="shared" si="12"/>
        <v>0</v>
      </c>
      <c r="AB97" s="52" t="str">
        <f t="shared" si="15"/>
        <v>nie</v>
      </c>
      <c r="AC97" s="34" t="s">
        <v>41</v>
      </c>
      <c r="AD97" s="53" t="s">
        <v>42</v>
      </c>
      <c r="AE97" s="54"/>
      <c r="AF97" s="37" t="s">
        <v>42</v>
      </c>
      <c r="AG97" s="38" t="s">
        <v>43</v>
      </c>
      <c r="AH97" s="38" t="s">
        <v>44</v>
      </c>
    </row>
    <row r="98" spans="1:34" ht="28" hidden="1">
      <c r="A98" s="113" t="s">
        <v>161</v>
      </c>
      <c r="B98" s="105" t="s">
        <v>34</v>
      </c>
      <c r="C98" s="114" t="s">
        <v>35</v>
      </c>
      <c r="D98" s="115" t="s">
        <v>36</v>
      </c>
      <c r="E98" s="117" t="s">
        <v>39</v>
      </c>
      <c r="F98" s="115" t="s">
        <v>38</v>
      </c>
      <c r="G98" s="43">
        <v>1556839</v>
      </c>
      <c r="H98" s="116">
        <v>1256839</v>
      </c>
      <c r="I98" s="57">
        <f t="shared" si="16"/>
        <v>300000</v>
      </c>
      <c r="J98" s="114" t="s">
        <v>35</v>
      </c>
      <c r="K98" s="115" t="s">
        <v>36</v>
      </c>
      <c r="L98" s="115" t="s">
        <v>45</v>
      </c>
      <c r="M98" s="115" t="s">
        <v>38</v>
      </c>
      <c r="N98" s="45">
        <v>2768949</v>
      </c>
      <c r="O98" s="46">
        <f>N98+H97+H98</f>
        <v>7864347</v>
      </c>
      <c r="P98" s="26" t="s">
        <v>47</v>
      </c>
      <c r="Q98" s="27" t="s">
        <v>46</v>
      </c>
      <c r="R98" s="47"/>
      <c r="S98" s="48">
        <f>IFERROR(((VLOOKUP($E98,[1]Koeficienty_ITI!$A$2:$H$40,6,0))*$H98),0)</f>
        <v>0</v>
      </c>
      <c r="T98" s="49">
        <f>IFERROR(((VLOOKUP($E98,[1]Koeficienty_ITI!$A$2:$H$40,7,0))*$H98),0)</f>
        <v>0</v>
      </c>
      <c r="U98" s="50">
        <f>IFERROR(((VLOOKUP($E98,[1]Koeficienty_ITI!$A$2:$H$40,8,0))*$H98),0)</f>
        <v>0</v>
      </c>
      <c r="V98" s="48">
        <f>IFERROR(((VLOOKUP($L98,[1]Koeficienty_ITI!$A$2:$H$40,6,0))*$H98),0)</f>
        <v>0</v>
      </c>
      <c r="W98" s="49">
        <f>IFERROR(((VLOOKUP($L98,[1]Koeficienty_ITI!$A$2:$H$40,7,0))*$H98),0)</f>
        <v>0</v>
      </c>
      <c r="X98" s="50">
        <f>IFERROR(((VLOOKUP($L98,[1]Koeficienty_ITI!$A$2:$H$40,8,0))*$H98),0)</f>
        <v>0</v>
      </c>
      <c r="Y98" s="48">
        <f t="shared" si="10"/>
        <v>0</v>
      </c>
      <c r="Z98" s="49">
        <f t="shared" si="11"/>
        <v>0</v>
      </c>
      <c r="AA98" s="51">
        <f t="shared" si="12"/>
        <v>0</v>
      </c>
      <c r="AB98" s="52" t="str">
        <f t="shared" si="15"/>
        <v>nie</v>
      </c>
      <c r="AC98" s="34" t="s">
        <v>41</v>
      </c>
      <c r="AD98" s="53" t="s">
        <v>42</v>
      </c>
      <c r="AE98" s="54"/>
      <c r="AF98" s="37" t="s">
        <v>42</v>
      </c>
      <c r="AG98" s="38" t="s">
        <v>43</v>
      </c>
      <c r="AH98" s="38" t="s">
        <v>44</v>
      </c>
    </row>
    <row r="99" spans="1:34" ht="28" hidden="1">
      <c r="A99" s="40" t="s">
        <v>164</v>
      </c>
      <c r="B99" s="22" t="s">
        <v>34</v>
      </c>
      <c r="C99" s="41" t="s">
        <v>77</v>
      </c>
      <c r="D99" s="42" t="s">
        <v>90</v>
      </c>
      <c r="E99" s="27" t="s">
        <v>91</v>
      </c>
      <c r="F99" s="42" t="s">
        <v>92</v>
      </c>
      <c r="G99" s="43">
        <v>981347</v>
      </c>
      <c r="H99" s="44">
        <v>981347</v>
      </c>
      <c r="I99" s="57">
        <f t="shared" si="16"/>
        <v>0</v>
      </c>
      <c r="J99" s="41" t="s">
        <v>77</v>
      </c>
      <c r="K99" s="42" t="s">
        <v>81</v>
      </c>
      <c r="L99" s="42" t="s">
        <v>82</v>
      </c>
      <c r="M99" s="42" t="s">
        <v>38</v>
      </c>
      <c r="N99" s="45">
        <v>33085663</v>
      </c>
      <c r="O99" s="46">
        <f>N99+G99</f>
        <v>34067010</v>
      </c>
      <c r="P99" s="26" t="s">
        <v>93</v>
      </c>
      <c r="Q99" s="27" t="s">
        <v>84</v>
      </c>
      <c r="R99" s="47"/>
      <c r="S99" s="48">
        <f>IFERROR(((VLOOKUP($E99,[1]Koeficienty_ITI!$A$2:$H$40,6,0))*$H99),0)</f>
        <v>0</v>
      </c>
      <c r="T99" s="49">
        <f>IFERROR(((VLOOKUP($E99,[1]Koeficienty_ITI!$A$2:$H$40,7,0))*$H99),0)</f>
        <v>0</v>
      </c>
      <c r="U99" s="50">
        <f>IFERROR(((VLOOKUP($E99,[1]Koeficienty_ITI!$A$2:$H$40,8,0))*$H99),0)</f>
        <v>0</v>
      </c>
      <c r="V99" s="48">
        <f>IFERROR(((VLOOKUP($L99,[1]Koeficienty_ITI!$A$2:$H$40,6,0))*$H99),0)</f>
        <v>0</v>
      </c>
      <c r="W99" s="49">
        <f>IFERROR(((VLOOKUP($L99,[1]Koeficienty_ITI!$A$2:$H$40,7,0))*$H99),0)</f>
        <v>0</v>
      </c>
      <c r="X99" s="50">
        <f>IFERROR(((VLOOKUP($L99,[1]Koeficienty_ITI!$A$2:$H$40,8,0))*$H99),0)</f>
        <v>0</v>
      </c>
      <c r="Y99" s="48">
        <f t="shared" si="10"/>
        <v>0</v>
      </c>
      <c r="Z99" s="49">
        <f t="shared" si="11"/>
        <v>0</v>
      </c>
      <c r="AA99" s="51">
        <f t="shared" si="12"/>
        <v>0</v>
      </c>
      <c r="AB99" s="52" t="str">
        <f t="shared" si="15"/>
        <v>áno</v>
      </c>
      <c r="AC99" s="55" t="s">
        <v>58</v>
      </c>
      <c r="AD99" s="53" t="s">
        <v>59</v>
      </c>
      <c r="AE99" s="54" t="s">
        <v>60</v>
      </c>
      <c r="AF99" s="37" t="s">
        <v>42</v>
      </c>
      <c r="AG99" s="38" t="s">
        <v>43</v>
      </c>
      <c r="AH99" s="38"/>
    </row>
    <row r="100" spans="1:34" ht="28" hidden="1">
      <c r="A100" s="40" t="s">
        <v>164</v>
      </c>
      <c r="B100" s="22" t="s">
        <v>34</v>
      </c>
      <c r="C100" s="41" t="s">
        <v>77</v>
      </c>
      <c r="D100" s="42" t="s">
        <v>78</v>
      </c>
      <c r="E100" s="42" t="s">
        <v>79</v>
      </c>
      <c r="F100" s="42" t="s">
        <v>167</v>
      </c>
      <c r="G100" s="43">
        <v>2791764</v>
      </c>
      <c r="H100" s="44">
        <v>1791764</v>
      </c>
      <c r="I100" s="57">
        <f t="shared" si="16"/>
        <v>1000000</v>
      </c>
      <c r="J100" s="41" t="s">
        <v>77</v>
      </c>
      <c r="K100" s="42" t="s">
        <v>81</v>
      </c>
      <c r="L100" s="42" t="s">
        <v>82</v>
      </c>
      <c r="M100" s="42" t="s">
        <v>38</v>
      </c>
      <c r="N100" s="45">
        <v>33085663</v>
      </c>
      <c r="O100" s="46">
        <f>N100+H99+H100</f>
        <v>35858774</v>
      </c>
      <c r="P100" s="26" t="s">
        <v>168</v>
      </c>
      <c r="Q100" s="27" t="s">
        <v>84</v>
      </c>
      <c r="R100" s="47" t="s">
        <v>169</v>
      </c>
      <c r="S100" s="48">
        <f>IFERROR(((VLOOKUP($E100,[1]Koeficienty_ITI!$A$2:$H$40,6,0))*$H100),0)</f>
        <v>0</v>
      </c>
      <c r="T100" s="49">
        <f>IFERROR(((VLOOKUP($E100,[1]Koeficienty_ITI!$A$2:$H$40,7,0))*$H100),0)</f>
        <v>0</v>
      </c>
      <c r="U100" s="50">
        <f>IFERROR(((VLOOKUP($E100,[1]Koeficienty_ITI!$A$2:$H$40,8,0))*$H100),0)</f>
        <v>0</v>
      </c>
      <c r="V100" s="48">
        <f>IFERROR(((VLOOKUP($L100,[1]Koeficienty_ITI!$A$2:$H$40,6,0))*$H100),0)</f>
        <v>0</v>
      </c>
      <c r="W100" s="49">
        <f>IFERROR(((VLOOKUP($L100,[1]Koeficienty_ITI!$A$2:$H$40,7,0))*$H100),0)</f>
        <v>0</v>
      </c>
      <c r="X100" s="50">
        <f>IFERROR(((VLOOKUP($L100,[1]Koeficienty_ITI!$A$2:$H$40,8,0))*$H100),0)</f>
        <v>0</v>
      </c>
      <c r="Y100" s="48">
        <f t="shared" si="10"/>
        <v>0</v>
      </c>
      <c r="Z100" s="49">
        <f t="shared" si="11"/>
        <v>0</v>
      </c>
      <c r="AA100" s="51">
        <f t="shared" si="12"/>
        <v>0</v>
      </c>
      <c r="AB100" s="52" t="str">
        <f t="shared" si="15"/>
        <v>áno</v>
      </c>
      <c r="AC100" s="55" t="s">
        <v>58</v>
      </c>
      <c r="AD100" s="53" t="s">
        <v>59</v>
      </c>
      <c r="AE100" s="54" t="s">
        <v>60</v>
      </c>
      <c r="AF100" s="37" t="s">
        <v>42</v>
      </c>
      <c r="AG100" s="38" t="s">
        <v>43</v>
      </c>
      <c r="AH100" s="38"/>
    </row>
    <row r="101" spans="1:34" ht="70" hidden="1">
      <c r="A101" s="40" t="s">
        <v>164</v>
      </c>
      <c r="B101" s="22" t="s">
        <v>34</v>
      </c>
      <c r="C101" s="41" t="s">
        <v>77</v>
      </c>
      <c r="D101" s="42" t="s">
        <v>78</v>
      </c>
      <c r="E101" s="27" t="s">
        <v>95</v>
      </c>
      <c r="F101" s="42" t="s">
        <v>92</v>
      </c>
      <c r="G101" s="43">
        <v>6672807</v>
      </c>
      <c r="H101" s="72">
        <v>3000000</v>
      </c>
      <c r="I101" s="57">
        <f t="shared" si="16"/>
        <v>3672807</v>
      </c>
      <c r="J101" s="41" t="s">
        <v>49</v>
      </c>
      <c r="K101" s="42" t="s">
        <v>68</v>
      </c>
      <c r="L101" s="42" t="s">
        <v>69</v>
      </c>
      <c r="M101" s="42" t="s">
        <v>70</v>
      </c>
      <c r="N101" s="45">
        <v>9818962</v>
      </c>
      <c r="O101" s="46">
        <f>N101+H101</f>
        <v>12818962</v>
      </c>
      <c r="P101" s="26" t="s">
        <v>96</v>
      </c>
      <c r="Q101" s="27" t="s">
        <v>158</v>
      </c>
      <c r="R101" s="47"/>
      <c r="S101" s="48">
        <f>IFERROR(((VLOOKUP($E101,[1]Koeficienty_ITI!$A$2:$H$40,6,0))*$H101),0)</f>
        <v>0</v>
      </c>
      <c r="T101" s="49">
        <f>IFERROR(((VLOOKUP($E101,[1]Koeficienty_ITI!$A$2:$H$40,7,0))*$H101),0)</f>
        <v>0</v>
      </c>
      <c r="U101" s="50">
        <f>IFERROR(((VLOOKUP($E101,[1]Koeficienty_ITI!$A$2:$H$40,8,0))*$H101),0)</f>
        <v>0</v>
      </c>
      <c r="V101" s="48">
        <f>IFERROR(((VLOOKUP($L101,[1]Koeficienty_ITI!$A$2:$H$40,6,0))*$H101),0)</f>
        <v>3000000</v>
      </c>
      <c r="W101" s="49">
        <f>IFERROR(((VLOOKUP($L101,[1]Koeficienty_ITI!$A$2:$H$40,7,0))*$H101),0)</f>
        <v>1200000</v>
      </c>
      <c r="X101" s="50">
        <f>IFERROR(((VLOOKUP($L101,[1]Koeficienty_ITI!$A$2:$H$40,8,0))*$H101),0)</f>
        <v>0</v>
      </c>
      <c r="Y101" s="48">
        <f t="shared" si="10"/>
        <v>3000000</v>
      </c>
      <c r="Z101" s="49">
        <f t="shared" si="11"/>
        <v>1200000</v>
      </c>
      <c r="AA101" s="51">
        <f t="shared" si="12"/>
        <v>0</v>
      </c>
      <c r="AB101" s="52" t="str">
        <f t="shared" si="15"/>
        <v>áno</v>
      </c>
      <c r="AC101" s="55" t="s">
        <v>41</v>
      </c>
      <c r="AD101" s="53" t="s">
        <v>42</v>
      </c>
      <c r="AE101" s="54" t="s">
        <v>145</v>
      </c>
      <c r="AF101" s="37" t="s">
        <v>42</v>
      </c>
      <c r="AG101" s="38" t="s">
        <v>88</v>
      </c>
      <c r="AH101" s="77" t="s">
        <v>170</v>
      </c>
    </row>
    <row r="102" spans="1:34" ht="28" hidden="1">
      <c r="A102" s="40" t="s">
        <v>171</v>
      </c>
      <c r="B102" s="40" t="s">
        <v>172</v>
      </c>
      <c r="C102" s="41" t="s">
        <v>49</v>
      </c>
      <c r="D102" s="42" t="s">
        <v>50</v>
      </c>
      <c r="E102" s="42" t="s">
        <v>61</v>
      </c>
      <c r="F102" s="42" t="s">
        <v>57</v>
      </c>
      <c r="G102" s="43">
        <v>153985</v>
      </c>
      <c r="H102" s="44">
        <v>84691.75</v>
      </c>
      <c r="I102" s="57">
        <f t="shared" si="16"/>
        <v>69293.25</v>
      </c>
      <c r="J102" s="41" t="s">
        <v>49</v>
      </c>
      <c r="K102" s="42" t="s">
        <v>68</v>
      </c>
      <c r="L102" s="42" t="s">
        <v>69</v>
      </c>
      <c r="M102" s="42" t="s">
        <v>70</v>
      </c>
      <c r="N102" s="45">
        <v>3538822.8</v>
      </c>
      <c r="O102" s="46">
        <f>N102+H102</f>
        <v>3623514.55</v>
      </c>
      <c r="P102" s="26" t="s">
        <v>63</v>
      </c>
      <c r="Q102" s="27" t="s">
        <v>113</v>
      </c>
      <c r="R102" s="47"/>
      <c r="S102" s="48">
        <f>IFERROR(((VLOOKUP($E102,[1]Koeficienty_ITI!$A$2:$H$40,6,0))*$H102),0)</f>
        <v>33876.700000000004</v>
      </c>
      <c r="T102" s="49">
        <f>IFERROR(((VLOOKUP($E102,[1]Koeficienty_ITI!$A$2:$H$40,7,0))*$H102),0)</f>
        <v>84691.75</v>
      </c>
      <c r="U102" s="50">
        <f>IFERROR(((VLOOKUP($E102,[1]Koeficienty_ITI!$A$2:$H$40,8,0))*$H102),0)</f>
        <v>0</v>
      </c>
      <c r="V102" s="48">
        <f>IFERROR(((VLOOKUP($L102,[1]Koeficienty_ITI!$A$2:$H$40,6,0))*$H102),0)</f>
        <v>84691.75</v>
      </c>
      <c r="W102" s="49">
        <f>IFERROR(((VLOOKUP($L102,[1]Koeficienty_ITI!$A$2:$H$40,7,0))*$H102),0)</f>
        <v>33876.700000000004</v>
      </c>
      <c r="X102" s="50">
        <f>IFERROR(((VLOOKUP($L102,[1]Koeficienty_ITI!$A$2:$H$40,8,0))*$H102),0)</f>
        <v>0</v>
      </c>
      <c r="Y102" s="48">
        <f t="shared" si="10"/>
        <v>50815.049999999996</v>
      </c>
      <c r="Z102" s="49">
        <f t="shared" si="11"/>
        <v>-50815.049999999996</v>
      </c>
      <c r="AA102" s="51">
        <f t="shared" si="12"/>
        <v>0</v>
      </c>
      <c r="AB102" s="52" t="str">
        <f t="shared" si="15"/>
        <v>áno</v>
      </c>
      <c r="AC102" s="55" t="s">
        <v>58</v>
      </c>
      <c r="AD102" s="53" t="s">
        <v>59</v>
      </c>
      <c r="AE102" s="54" t="s">
        <v>60</v>
      </c>
      <c r="AF102" s="37" t="s">
        <v>42</v>
      </c>
      <c r="AG102" s="38" t="s">
        <v>88</v>
      </c>
      <c r="AH102" s="38"/>
    </row>
    <row r="103" spans="1:34" ht="28" hidden="1">
      <c r="A103" s="40" t="s">
        <v>171</v>
      </c>
      <c r="B103" s="40" t="s">
        <v>172</v>
      </c>
      <c r="C103" s="41" t="s">
        <v>49</v>
      </c>
      <c r="D103" s="42" t="s">
        <v>50</v>
      </c>
      <c r="E103" s="42" t="s">
        <v>61</v>
      </c>
      <c r="F103" s="42" t="s">
        <v>57</v>
      </c>
      <c r="G103" s="43">
        <v>153985</v>
      </c>
      <c r="H103" s="44">
        <v>15398.5</v>
      </c>
      <c r="I103" s="57">
        <f>G103-H102-H103</f>
        <v>53894.75</v>
      </c>
      <c r="J103" s="41" t="s">
        <v>49</v>
      </c>
      <c r="K103" s="42" t="s">
        <v>68</v>
      </c>
      <c r="L103" s="42" t="s">
        <v>74</v>
      </c>
      <c r="M103" s="42" t="s">
        <v>70</v>
      </c>
      <c r="N103" s="45">
        <v>1451845</v>
      </c>
      <c r="O103" s="46">
        <f>N103+H103</f>
        <v>1467243.5</v>
      </c>
      <c r="P103" s="26" t="s">
        <v>63</v>
      </c>
      <c r="Q103" s="27" t="s">
        <v>75</v>
      </c>
      <c r="R103" s="47"/>
      <c r="S103" s="48">
        <f>IFERROR(((VLOOKUP($E103,[1]Koeficienty_ITI!$A$2:$H$40,6,0))*$H103),0)</f>
        <v>6159.4000000000005</v>
      </c>
      <c r="T103" s="49">
        <f>IFERROR(((VLOOKUP($E103,[1]Koeficienty_ITI!$A$2:$H$40,7,0))*$H103),0)</f>
        <v>15398.5</v>
      </c>
      <c r="U103" s="50">
        <f>IFERROR(((VLOOKUP($E103,[1]Koeficienty_ITI!$A$2:$H$40,8,0))*$H103),0)</f>
        <v>0</v>
      </c>
      <c r="V103" s="48">
        <f>IFERROR(((VLOOKUP($L103,[1]Koeficienty_ITI!$A$2:$H$40,6,0))*$H103),0)</f>
        <v>15398.5</v>
      </c>
      <c r="W103" s="49">
        <f>IFERROR(((VLOOKUP($L103,[1]Koeficienty_ITI!$A$2:$H$40,7,0))*$H103),0)</f>
        <v>6159.4000000000005</v>
      </c>
      <c r="X103" s="50">
        <f>IFERROR(((VLOOKUP($L103,[1]Koeficienty_ITI!$A$2:$H$40,8,0))*$H103),0)</f>
        <v>0</v>
      </c>
      <c r="Y103" s="48">
        <f t="shared" si="10"/>
        <v>9239.0999999999985</v>
      </c>
      <c r="Z103" s="49">
        <f t="shared" si="11"/>
        <v>-9239.0999999999985</v>
      </c>
      <c r="AA103" s="51">
        <f t="shared" si="12"/>
        <v>0</v>
      </c>
      <c r="AB103" s="52" t="str">
        <f t="shared" si="15"/>
        <v>áno</v>
      </c>
      <c r="AC103" s="55" t="s">
        <v>58</v>
      </c>
      <c r="AD103" s="53" t="s">
        <v>59</v>
      </c>
      <c r="AE103" s="54" t="s">
        <v>60</v>
      </c>
      <c r="AF103" s="37" t="s">
        <v>42</v>
      </c>
      <c r="AG103" s="38" t="s">
        <v>88</v>
      </c>
      <c r="AH103" s="38"/>
    </row>
    <row r="104" spans="1:34" ht="28" hidden="1">
      <c r="A104" s="40" t="s">
        <v>171</v>
      </c>
      <c r="B104" s="40" t="s">
        <v>172</v>
      </c>
      <c r="C104" s="41" t="s">
        <v>49</v>
      </c>
      <c r="D104" s="42" t="s">
        <v>50</v>
      </c>
      <c r="E104" s="42" t="s">
        <v>61</v>
      </c>
      <c r="F104" s="42" t="s">
        <v>57</v>
      </c>
      <c r="G104" s="43">
        <v>153985</v>
      </c>
      <c r="H104" s="44">
        <v>53894.75</v>
      </c>
      <c r="I104" s="57">
        <f>G104-H102-H103-H104</f>
        <v>0</v>
      </c>
      <c r="J104" s="41" t="s">
        <v>49</v>
      </c>
      <c r="K104" s="42" t="s">
        <v>50</v>
      </c>
      <c r="L104" s="42" t="s">
        <v>62</v>
      </c>
      <c r="M104" s="42" t="s">
        <v>38</v>
      </c>
      <c r="N104" s="45">
        <v>3500000</v>
      </c>
      <c r="O104" s="46">
        <f>N104+H104</f>
        <v>3553894.75</v>
      </c>
      <c r="P104" s="26" t="s">
        <v>63</v>
      </c>
      <c r="Q104" s="27" t="s">
        <v>64</v>
      </c>
      <c r="R104" s="47"/>
      <c r="S104" s="48">
        <f>IFERROR(((VLOOKUP($E104,[1]Koeficienty_ITI!$A$2:$H$40,6,0))*$H104),0)</f>
        <v>21557.9</v>
      </c>
      <c r="T104" s="49">
        <f>IFERROR(((VLOOKUP($E104,[1]Koeficienty_ITI!$A$2:$H$40,7,0))*$H104),0)</f>
        <v>53894.75</v>
      </c>
      <c r="U104" s="50">
        <f>IFERROR(((VLOOKUP($E104,[1]Koeficienty_ITI!$A$2:$H$40,8,0))*$H104),0)</f>
        <v>0</v>
      </c>
      <c r="V104" s="48">
        <f>IFERROR(((VLOOKUP($L104,[1]Koeficienty_ITI!$A$2:$H$40,6,0))*$H104),0)</f>
        <v>21557.9</v>
      </c>
      <c r="W104" s="49">
        <f>IFERROR(((VLOOKUP($L104,[1]Koeficienty_ITI!$A$2:$H$40,7,0))*$H104),0)</f>
        <v>53894.75</v>
      </c>
      <c r="X104" s="50">
        <f>IFERROR(((VLOOKUP($L104,[1]Koeficienty_ITI!$A$2:$H$40,8,0))*$H104),0)</f>
        <v>53894.75</v>
      </c>
      <c r="Y104" s="48">
        <f t="shared" si="10"/>
        <v>0</v>
      </c>
      <c r="Z104" s="49">
        <f t="shared" si="11"/>
        <v>0</v>
      </c>
      <c r="AA104" s="51">
        <f t="shared" si="12"/>
        <v>53894.75</v>
      </c>
      <c r="AB104" s="52" t="str">
        <f t="shared" si="15"/>
        <v>áno</v>
      </c>
      <c r="AC104" s="55" t="s">
        <v>58</v>
      </c>
      <c r="AD104" s="53" t="s">
        <v>59</v>
      </c>
      <c r="AE104" s="54" t="s">
        <v>60</v>
      </c>
      <c r="AF104" s="37" t="s">
        <v>42</v>
      </c>
      <c r="AG104" s="38" t="s">
        <v>154</v>
      </c>
      <c r="AH104" s="38"/>
    </row>
    <row r="105" spans="1:34" ht="28" hidden="1">
      <c r="A105" s="40" t="s">
        <v>171</v>
      </c>
      <c r="B105" s="40" t="s">
        <v>172</v>
      </c>
      <c r="C105" s="41" t="s">
        <v>49</v>
      </c>
      <c r="D105" s="42" t="s">
        <v>50</v>
      </c>
      <c r="E105" s="42" t="s">
        <v>111</v>
      </c>
      <c r="F105" s="42" t="s">
        <v>57</v>
      </c>
      <c r="G105" s="43">
        <v>6867514</v>
      </c>
      <c r="H105" s="44">
        <v>2342127.7000000002</v>
      </c>
      <c r="I105" s="57">
        <f>G105-H105</f>
        <v>4525386.3</v>
      </c>
      <c r="J105" s="41" t="s">
        <v>49</v>
      </c>
      <c r="K105" s="42" t="s">
        <v>68</v>
      </c>
      <c r="L105" s="42" t="s">
        <v>69</v>
      </c>
      <c r="M105" s="42" t="s">
        <v>70</v>
      </c>
      <c r="N105" s="45">
        <v>3538822.8</v>
      </c>
      <c r="O105" s="46">
        <f>N105+H102+H105</f>
        <v>5965642.25</v>
      </c>
      <c r="P105" s="26" t="s">
        <v>112</v>
      </c>
      <c r="Q105" s="27" t="s">
        <v>113</v>
      </c>
      <c r="R105" s="47"/>
      <c r="S105" s="48">
        <f>IFERROR(((VLOOKUP($E105,[1]Koeficienty_ITI!$A$2:$H$40,6,0))*$H105),0)</f>
        <v>936851.08000000007</v>
      </c>
      <c r="T105" s="49">
        <f>IFERROR(((VLOOKUP($E105,[1]Koeficienty_ITI!$A$2:$H$40,7,0))*$H105),0)</f>
        <v>2342127.7000000002</v>
      </c>
      <c r="U105" s="50">
        <f>IFERROR(((VLOOKUP($E105,[1]Koeficienty_ITI!$A$2:$H$40,8,0))*$H105),0)</f>
        <v>0</v>
      </c>
      <c r="V105" s="48">
        <f>IFERROR(((VLOOKUP($L105,[1]Koeficienty_ITI!$A$2:$H$40,6,0))*$H105),0)</f>
        <v>2342127.7000000002</v>
      </c>
      <c r="W105" s="49">
        <f>IFERROR(((VLOOKUP($L105,[1]Koeficienty_ITI!$A$2:$H$40,7,0))*$H105),0)</f>
        <v>936851.08000000007</v>
      </c>
      <c r="X105" s="50">
        <f>IFERROR(((VLOOKUP($L105,[1]Koeficienty_ITI!$A$2:$H$40,8,0))*$H105),0)</f>
        <v>0</v>
      </c>
      <c r="Y105" s="48">
        <f t="shared" si="10"/>
        <v>1405276.62</v>
      </c>
      <c r="Z105" s="49">
        <f t="shared" si="11"/>
        <v>-1405276.62</v>
      </c>
      <c r="AA105" s="51">
        <f t="shared" si="12"/>
        <v>0</v>
      </c>
      <c r="AB105" s="52" t="str">
        <f t="shared" si="15"/>
        <v>áno</v>
      </c>
      <c r="AC105" s="55" t="s">
        <v>58</v>
      </c>
      <c r="AD105" s="53" t="s">
        <v>59</v>
      </c>
      <c r="AE105" s="54" t="s">
        <v>60</v>
      </c>
      <c r="AF105" s="37" t="s">
        <v>42</v>
      </c>
      <c r="AG105" s="38" t="s">
        <v>88</v>
      </c>
      <c r="AH105" s="38"/>
    </row>
    <row r="106" spans="1:34" ht="28" hidden="1">
      <c r="A106" s="40" t="s">
        <v>171</v>
      </c>
      <c r="B106" s="40" t="s">
        <v>172</v>
      </c>
      <c r="C106" s="41" t="s">
        <v>49</v>
      </c>
      <c r="D106" s="42" t="s">
        <v>50</v>
      </c>
      <c r="E106" s="42" t="s">
        <v>111</v>
      </c>
      <c r="F106" s="42" t="s">
        <v>57</v>
      </c>
      <c r="G106" s="43">
        <v>6867514</v>
      </c>
      <c r="H106" s="44">
        <v>425841.4</v>
      </c>
      <c r="I106" s="57">
        <f>G106-H105-H106</f>
        <v>4099544.9</v>
      </c>
      <c r="J106" s="41" t="s">
        <v>49</v>
      </c>
      <c r="K106" s="42" t="s">
        <v>68</v>
      </c>
      <c r="L106" s="42" t="s">
        <v>74</v>
      </c>
      <c r="M106" s="42" t="s">
        <v>70</v>
      </c>
      <c r="N106" s="45">
        <v>1451845</v>
      </c>
      <c r="O106" s="46">
        <f>N106+H103+H106</f>
        <v>1893084.9</v>
      </c>
      <c r="P106" s="26" t="s">
        <v>112</v>
      </c>
      <c r="Q106" s="27" t="s">
        <v>75</v>
      </c>
      <c r="R106" s="47"/>
      <c r="S106" s="48">
        <f>IFERROR(((VLOOKUP($E106,[1]Koeficienty_ITI!$A$2:$H$40,6,0))*$H106),0)</f>
        <v>170336.56000000003</v>
      </c>
      <c r="T106" s="49">
        <f>IFERROR(((VLOOKUP($E106,[1]Koeficienty_ITI!$A$2:$H$40,7,0))*$H106),0)</f>
        <v>425841.4</v>
      </c>
      <c r="U106" s="50">
        <f>IFERROR(((VLOOKUP($E106,[1]Koeficienty_ITI!$A$2:$H$40,8,0))*$H106),0)</f>
        <v>0</v>
      </c>
      <c r="V106" s="48">
        <f>IFERROR(((VLOOKUP($L106,[1]Koeficienty_ITI!$A$2:$H$40,6,0))*$H106),0)</f>
        <v>425841.4</v>
      </c>
      <c r="W106" s="49">
        <f>IFERROR(((VLOOKUP($L106,[1]Koeficienty_ITI!$A$2:$H$40,7,0))*$H106),0)</f>
        <v>170336.56000000003</v>
      </c>
      <c r="X106" s="50">
        <f>IFERROR(((VLOOKUP($L106,[1]Koeficienty_ITI!$A$2:$H$40,8,0))*$H106),0)</f>
        <v>0</v>
      </c>
      <c r="Y106" s="48">
        <f t="shared" si="10"/>
        <v>255504.84</v>
      </c>
      <c r="Z106" s="49">
        <f t="shared" si="11"/>
        <v>-255504.84</v>
      </c>
      <c r="AA106" s="51">
        <f t="shared" si="12"/>
        <v>0</v>
      </c>
      <c r="AB106" s="52" t="str">
        <f t="shared" si="15"/>
        <v>áno</v>
      </c>
      <c r="AC106" s="55" t="s">
        <v>58</v>
      </c>
      <c r="AD106" s="53" t="s">
        <v>59</v>
      </c>
      <c r="AE106" s="54" t="s">
        <v>60</v>
      </c>
      <c r="AF106" s="37" t="s">
        <v>42</v>
      </c>
      <c r="AG106" s="38" t="s">
        <v>88</v>
      </c>
      <c r="AH106" s="38"/>
    </row>
    <row r="107" spans="1:34" ht="28" hidden="1">
      <c r="A107" s="40" t="s">
        <v>171</v>
      </c>
      <c r="B107" s="40" t="s">
        <v>172</v>
      </c>
      <c r="C107" s="41" t="s">
        <v>49</v>
      </c>
      <c r="D107" s="42" t="s">
        <v>50</v>
      </c>
      <c r="E107" s="42" t="s">
        <v>111</v>
      </c>
      <c r="F107" s="42" t="s">
        <v>57</v>
      </c>
      <c r="G107" s="43">
        <v>6867514</v>
      </c>
      <c r="H107" s="44">
        <v>1490444.9</v>
      </c>
      <c r="I107" s="57">
        <f>G107-H105-H106-H107</f>
        <v>2609100</v>
      </c>
      <c r="J107" s="41" t="s">
        <v>49</v>
      </c>
      <c r="K107" s="42" t="s">
        <v>50</v>
      </c>
      <c r="L107" s="42" t="s">
        <v>62</v>
      </c>
      <c r="M107" s="42" t="s">
        <v>38</v>
      </c>
      <c r="N107" s="45">
        <v>3500000</v>
      </c>
      <c r="O107" s="46">
        <f>N107+H104+H107</f>
        <v>5044339.6500000004</v>
      </c>
      <c r="P107" s="26" t="s">
        <v>112</v>
      </c>
      <c r="Q107" s="27" t="s">
        <v>64</v>
      </c>
      <c r="R107" s="47"/>
      <c r="S107" s="48">
        <f>IFERROR(((VLOOKUP($E107,[1]Koeficienty_ITI!$A$2:$H$40,6,0))*$H107),0)</f>
        <v>596177.96</v>
      </c>
      <c r="T107" s="49">
        <f>IFERROR(((VLOOKUP($E107,[1]Koeficienty_ITI!$A$2:$H$40,7,0))*$H107),0)</f>
        <v>1490444.9</v>
      </c>
      <c r="U107" s="50">
        <f>IFERROR(((VLOOKUP($E107,[1]Koeficienty_ITI!$A$2:$H$40,8,0))*$H107),0)</f>
        <v>0</v>
      </c>
      <c r="V107" s="48">
        <f>IFERROR(((VLOOKUP($L107,[1]Koeficienty_ITI!$A$2:$H$40,6,0))*$H107),0)</f>
        <v>596177.96</v>
      </c>
      <c r="W107" s="49">
        <f>IFERROR(((VLOOKUP($L107,[1]Koeficienty_ITI!$A$2:$H$40,7,0))*$H107),0)</f>
        <v>1490444.9</v>
      </c>
      <c r="X107" s="50">
        <f>IFERROR(((VLOOKUP($L107,[1]Koeficienty_ITI!$A$2:$H$40,8,0))*$H107),0)</f>
        <v>1490444.9</v>
      </c>
      <c r="Y107" s="48">
        <f t="shared" si="10"/>
        <v>0</v>
      </c>
      <c r="Z107" s="49">
        <f t="shared" si="11"/>
        <v>0</v>
      </c>
      <c r="AA107" s="51">
        <f t="shared" si="12"/>
        <v>1490444.9</v>
      </c>
      <c r="AB107" s="52" t="str">
        <f t="shared" si="15"/>
        <v>áno</v>
      </c>
      <c r="AC107" s="55" t="s">
        <v>58</v>
      </c>
      <c r="AD107" s="53" t="s">
        <v>59</v>
      </c>
      <c r="AE107" s="54" t="s">
        <v>60</v>
      </c>
      <c r="AF107" s="37" t="s">
        <v>42</v>
      </c>
      <c r="AG107" s="38" t="s">
        <v>154</v>
      </c>
      <c r="AH107" s="38"/>
    </row>
    <row r="108" spans="1:34" ht="28" hidden="1">
      <c r="A108" s="40" t="s">
        <v>171</v>
      </c>
      <c r="B108" s="40" t="s">
        <v>172</v>
      </c>
      <c r="C108" s="41" t="s">
        <v>49</v>
      </c>
      <c r="D108" s="42" t="s">
        <v>50</v>
      </c>
      <c r="E108" s="42" t="s">
        <v>114</v>
      </c>
      <c r="F108" s="42" t="s">
        <v>57</v>
      </c>
      <c r="G108" s="43">
        <v>5789859</v>
      </c>
      <c r="H108" s="44">
        <v>412422.45</v>
      </c>
      <c r="I108" s="57">
        <f>G108-H108</f>
        <v>5377436.5499999998</v>
      </c>
      <c r="J108" s="41" t="s">
        <v>49</v>
      </c>
      <c r="K108" s="42" t="s">
        <v>68</v>
      </c>
      <c r="L108" s="42" t="s">
        <v>69</v>
      </c>
      <c r="M108" s="42" t="s">
        <v>70</v>
      </c>
      <c r="N108" s="45">
        <v>3538822.8</v>
      </c>
      <c r="O108" s="46">
        <f>N108+H102+H105+H108</f>
        <v>6378064.7000000002</v>
      </c>
      <c r="P108" s="56" t="s">
        <v>173</v>
      </c>
      <c r="Q108" s="27" t="s">
        <v>158</v>
      </c>
      <c r="R108" s="47" t="s">
        <v>174</v>
      </c>
      <c r="S108" s="48">
        <f>H108*1</f>
        <v>412422.45</v>
      </c>
      <c r="T108" s="49">
        <f>H108*1</f>
        <v>412422.45</v>
      </c>
      <c r="U108" s="50">
        <f>H108*0</f>
        <v>0</v>
      </c>
      <c r="V108" s="48">
        <f>IFERROR(((VLOOKUP($L108,[1]Koeficienty_ITI!$A$2:$H$40,6,0))*$H108),0)</f>
        <v>412422.45</v>
      </c>
      <c r="W108" s="49">
        <f>IFERROR(((VLOOKUP($L108,[1]Koeficienty_ITI!$A$2:$H$40,7,0))*$H108),0)</f>
        <v>164968.98000000001</v>
      </c>
      <c r="X108" s="50">
        <f>IFERROR(((VLOOKUP($L108,[1]Koeficienty_ITI!$A$2:$H$40,8,0))*$H108),0)</f>
        <v>0</v>
      </c>
      <c r="Y108" s="48">
        <f t="shared" si="10"/>
        <v>0</v>
      </c>
      <c r="Z108" s="49">
        <f t="shared" si="11"/>
        <v>-247453.47</v>
      </c>
      <c r="AA108" s="51">
        <f t="shared" si="12"/>
        <v>0</v>
      </c>
      <c r="AB108" s="52" t="str">
        <f t="shared" si="15"/>
        <v>áno</v>
      </c>
      <c r="AC108" s="55" t="s">
        <v>58</v>
      </c>
      <c r="AD108" s="53" t="s">
        <v>59</v>
      </c>
      <c r="AE108" s="54" t="s">
        <v>60</v>
      </c>
      <c r="AF108" s="37" t="s">
        <v>42</v>
      </c>
      <c r="AG108" s="38" t="s">
        <v>43</v>
      </c>
      <c r="AH108" s="38"/>
    </row>
    <row r="109" spans="1:34" ht="28" hidden="1">
      <c r="A109" s="40" t="s">
        <v>171</v>
      </c>
      <c r="B109" s="40" t="s">
        <v>172</v>
      </c>
      <c r="C109" s="41" t="s">
        <v>49</v>
      </c>
      <c r="D109" s="42" t="s">
        <v>50</v>
      </c>
      <c r="E109" s="42" t="s">
        <v>114</v>
      </c>
      <c r="F109" s="42" t="s">
        <v>57</v>
      </c>
      <c r="G109" s="43">
        <v>5789859</v>
      </c>
      <c r="H109" s="44">
        <v>74985.899999999994</v>
      </c>
      <c r="I109" s="57">
        <f>G109-H108-H109</f>
        <v>5302450.6499999994</v>
      </c>
      <c r="J109" s="41" t="s">
        <v>49</v>
      </c>
      <c r="K109" s="42" t="s">
        <v>68</v>
      </c>
      <c r="L109" s="42" t="s">
        <v>74</v>
      </c>
      <c r="M109" s="42" t="s">
        <v>70</v>
      </c>
      <c r="N109" s="45">
        <v>1451845</v>
      </c>
      <c r="O109" s="46">
        <f>N109+H103+H106+H109</f>
        <v>1968070.7999999998</v>
      </c>
      <c r="P109" s="56" t="s">
        <v>173</v>
      </c>
      <c r="Q109" s="27" t="s">
        <v>75</v>
      </c>
      <c r="R109" s="47" t="s">
        <v>174</v>
      </c>
      <c r="S109" s="48">
        <f>H109*1</f>
        <v>74985.899999999994</v>
      </c>
      <c r="T109" s="49">
        <f>H109*1</f>
        <v>74985.899999999994</v>
      </c>
      <c r="U109" s="50">
        <f>H109*0</f>
        <v>0</v>
      </c>
      <c r="V109" s="48">
        <f>IFERROR(((VLOOKUP($L109,[1]Koeficienty_ITI!$A$2:$H$40,6,0))*$H109),0)</f>
        <v>74985.899999999994</v>
      </c>
      <c r="W109" s="49">
        <f>IFERROR(((VLOOKUP($L109,[1]Koeficienty_ITI!$A$2:$H$40,7,0))*$H109),0)</f>
        <v>29994.36</v>
      </c>
      <c r="X109" s="50">
        <f>IFERROR(((VLOOKUP($L109,[1]Koeficienty_ITI!$A$2:$H$40,8,0))*$H109),0)</f>
        <v>0</v>
      </c>
      <c r="Y109" s="48">
        <f t="shared" si="10"/>
        <v>0</v>
      </c>
      <c r="Z109" s="49">
        <f t="shared" si="11"/>
        <v>-44991.539999999994</v>
      </c>
      <c r="AA109" s="51">
        <f t="shared" si="12"/>
        <v>0</v>
      </c>
      <c r="AB109" s="52" t="str">
        <f t="shared" si="15"/>
        <v>áno</v>
      </c>
      <c r="AC109" s="55" t="s">
        <v>58</v>
      </c>
      <c r="AD109" s="53" t="s">
        <v>59</v>
      </c>
      <c r="AE109" s="54" t="s">
        <v>60</v>
      </c>
      <c r="AF109" s="37" t="s">
        <v>42</v>
      </c>
      <c r="AG109" s="38" t="s">
        <v>43</v>
      </c>
      <c r="AH109" s="38"/>
    </row>
    <row r="110" spans="1:34" ht="84" hidden="1">
      <c r="A110" s="40" t="s">
        <v>171</v>
      </c>
      <c r="B110" s="40" t="s">
        <v>172</v>
      </c>
      <c r="C110" s="41" t="s">
        <v>49</v>
      </c>
      <c r="D110" s="42" t="s">
        <v>50</v>
      </c>
      <c r="E110" s="42" t="s">
        <v>114</v>
      </c>
      <c r="F110" s="42" t="s">
        <v>57</v>
      </c>
      <c r="G110" s="59">
        <v>5789859</v>
      </c>
      <c r="H110" s="44">
        <v>262450.65000000002</v>
      </c>
      <c r="I110" s="57">
        <f>G110-H108-H109-H110</f>
        <v>5039999.9999999991</v>
      </c>
      <c r="J110" s="41" t="s">
        <v>49</v>
      </c>
      <c r="K110" s="42" t="s">
        <v>50</v>
      </c>
      <c r="L110" s="42" t="s">
        <v>62</v>
      </c>
      <c r="M110" s="42" t="s">
        <v>38</v>
      </c>
      <c r="N110" s="78">
        <v>3500000</v>
      </c>
      <c r="O110" s="60">
        <f>N110+H104+H107+H110</f>
        <v>5306790.3000000007</v>
      </c>
      <c r="P110" s="61" t="s">
        <v>173</v>
      </c>
      <c r="Q110" s="27" t="s">
        <v>64</v>
      </c>
      <c r="R110" s="47" t="s">
        <v>116</v>
      </c>
      <c r="S110" s="62">
        <f>(H110*0.4*([2]PSK_schvaleny_Dimenzia_1!$AE$185/([2]PSK_schvaleny_Dimenzia_1!$AE$185+[2]PSK_schvaleny_Dimenzia_1!$AE$194+[2]PSK_schvaleny_Dimenzia_1!$AE$204)))+(H110*0.4*([2]PSK_schvaleny_Dimenzia_1!$AE$194/([2]PSK_schvaleny_Dimenzia_1!$AE$185+[2]PSK_schvaleny_Dimenzia_1!$AE$194+[2]PSK_schvaleny_Dimenzia_1!$AE$204)))+(H110*1*([2]PSK_schvaleny_Dimenzia_1!$AE$204/([2]PSK_schvaleny_Dimenzia_1!$AE$185+[2]PSK_schvaleny_Dimenzia_1!$AE$194+[2]PSK_schvaleny_Dimenzia_1!$AE$204)))</f>
        <v>153003.90784603698</v>
      </c>
      <c r="T110" s="49">
        <f>H110*1</f>
        <v>262450.65000000002</v>
      </c>
      <c r="U110" s="50">
        <f>H110*0</f>
        <v>0</v>
      </c>
      <c r="V110" s="48">
        <f>IFERROR(((VLOOKUP($L110,[1]Koeficienty_ITI!$A$2:$H$40,6,0))*$H110),0)</f>
        <v>104980.26000000001</v>
      </c>
      <c r="W110" s="49">
        <f>IFERROR(((VLOOKUP($L110,[1]Koeficienty_ITI!$A$2:$H$40,7,0))*$H110),0)</f>
        <v>262450.65000000002</v>
      </c>
      <c r="X110" s="50">
        <f>IFERROR(((VLOOKUP($L110,[1]Koeficienty_ITI!$A$2:$H$40,8,0))*$H110),0)</f>
        <v>262450.65000000002</v>
      </c>
      <c r="Y110" s="48">
        <f t="shared" si="10"/>
        <v>-48023.647846036969</v>
      </c>
      <c r="Z110" s="49">
        <f t="shared" si="11"/>
        <v>0</v>
      </c>
      <c r="AA110" s="51">
        <f t="shared" si="12"/>
        <v>262450.65000000002</v>
      </c>
      <c r="AB110" s="52" t="str">
        <f t="shared" si="15"/>
        <v>áno</v>
      </c>
      <c r="AC110" s="55" t="s">
        <v>58</v>
      </c>
      <c r="AD110" s="71" t="s">
        <v>132</v>
      </c>
      <c r="AE110" s="54" t="s">
        <v>175</v>
      </c>
      <c r="AF110" s="37" t="s">
        <v>42</v>
      </c>
      <c r="AG110" s="38" t="s">
        <v>153</v>
      </c>
      <c r="AH110" s="38"/>
    </row>
    <row r="111" spans="1:34" ht="28" hidden="1">
      <c r="A111" s="113" t="s">
        <v>161</v>
      </c>
      <c r="B111" s="105" t="s">
        <v>34</v>
      </c>
      <c r="C111" s="114" t="s">
        <v>98</v>
      </c>
      <c r="D111" s="115" t="s">
        <v>99</v>
      </c>
      <c r="E111" s="117" t="s">
        <v>102</v>
      </c>
      <c r="F111" s="115" t="s">
        <v>38</v>
      </c>
      <c r="G111" s="43">
        <v>1424823</v>
      </c>
      <c r="H111" s="116">
        <v>1224823</v>
      </c>
      <c r="I111" s="57">
        <f>G111-H111</f>
        <v>200000</v>
      </c>
      <c r="J111" s="114" t="s">
        <v>122</v>
      </c>
      <c r="K111" s="115" t="s">
        <v>123</v>
      </c>
      <c r="L111" s="115" t="s">
        <v>162</v>
      </c>
      <c r="M111" s="115" t="s">
        <v>38</v>
      </c>
      <c r="N111" s="45">
        <v>11123539</v>
      </c>
      <c r="O111" s="46">
        <f>N111+H111</f>
        <v>12348362</v>
      </c>
      <c r="P111" s="26"/>
      <c r="Q111" s="27"/>
      <c r="R111" s="47"/>
      <c r="S111" s="48">
        <f>IFERROR(((VLOOKUP($E111,[1]Koeficienty_ITI!$A$2:$H$40,6,0))*$H111),0)</f>
        <v>0</v>
      </c>
      <c r="T111" s="49">
        <f>IFERROR(((VLOOKUP($E111,[1]Koeficienty_ITI!$A$2:$H$40,7,0))*$H111),0)</f>
        <v>0</v>
      </c>
      <c r="U111" s="50">
        <f>IFERROR(((VLOOKUP($E111,[1]Koeficienty_ITI!$A$2:$H$40,8,0))*$H111),0)</f>
        <v>0</v>
      </c>
      <c r="V111" s="48">
        <f>IFERROR(((VLOOKUP($L111,[1]Koeficienty_ITI!$A$2:$H$40,6,0))*$H111),0)</f>
        <v>0</v>
      </c>
      <c r="W111" s="49">
        <f>IFERROR(((VLOOKUP($L111,[1]Koeficienty_ITI!$A$2:$H$40,7,0))*$H111),0)</f>
        <v>0</v>
      </c>
      <c r="X111" s="50">
        <f>IFERROR(((VLOOKUP($L111,[1]Koeficienty_ITI!$A$2:$H$40,8,0))*$H111),0)</f>
        <v>0</v>
      </c>
      <c r="Y111" s="48">
        <f t="shared" si="10"/>
        <v>0</v>
      </c>
      <c r="Z111" s="49">
        <f t="shared" si="11"/>
        <v>0</v>
      </c>
      <c r="AA111" s="51">
        <f t="shared" si="12"/>
        <v>0</v>
      </c>
      <c r="AB111" s="52" t="str">
        <f t="shared" si="15"/>
        <v>nie</v>
      </c>
      <c r="AC111" s="34" t="s">
        <v>41</v>
      </c>
      <c r="AD111" s="35" t="s">
        <v>42</v>
      </c>
      <c r="AE111" s="54" t="s">
        <v>106</v>
      </c>
      <c r="AF111" s="37" t="s">
        <v>42</v>
      </c>
      <c r="AG111" s="38" t="s">
        <v>43</v>
      </c>
      <c r="AH111" s="38" t="s">
        <v>48</v>
      </c>
    </row>
    <row r="112" spans="1:34" ht="28" hidden="1">
      <c r="A112" s="113" t="s">
        <v>161</v>
      </c>
      <c r="B112" s="105" t="s">
        <v>34</v>
      </c>
      <c r="C112" s="114" t="s">
        <v>98</v>
      </c>
      <c r="D112" s="115" t="s">
        <v>99</v>
      </c>
      <c r="E112" s="117" t="s">
        <v>163</v>
      </c>
      <c r="F112" s="115" t="s">
        <v>38</v>
      </c>
      <c r="G112" s="43">
        <v>4339047</v>
      </c>
      <c r="H112" s="116">
        <v>800000</v>
      </c>
      <c r="I112" s="57">
        <f>G112-H112</f>
        <v>3539047</v>
      </c>
      <c r="J112" s="114" t="s">
        <v>122</v>
      </c>
      <c r="K112" s="115" t="s">
        <v>123</v>
      </c>
      <c r="L112" s="115" t="s">
        <v>162</v>
      </c>
      <c r="M112" s="115" t="s">
        <v>38</v>
      </c>
      <c r="N112" s="45">
        <v>12348362</v>
      </c>
      <c r="O112" s="46">
        <f>N112+H112</f>
        <v>13148362</v>
      </c>
      <c r="P112" s="26" t="s">
        <v>130</v>
      </c>
      <c r="Q112" s="27" t="s">
        <v>125</v>
      </c>
      <c r="R112" s="47"/>
      <c r="S112" s="48">
        <f>IFERROR(((VLOOKUP($E112,[1]Koeficienty_ITI!$A$2:$H$40,6,0))*$H112),0)</f>
        <v>0</v>
      </c>
      <c r="T112" s="49">
        <f>IFERROR(((VLOOKUP($E112,[1]Koeficienty_ITI!$A$2:$H$40,7,0))*$H112),0)</f>
        <v>0</v>
      </c>
      <c r="U112" s="50">
        <f>IFERROR(((VLOOKUP($E112,[1]Koeficienty_ITI!$A$2:$H$40,8,0))*$H112),0)</f>
        <v>0</v>
      </c>
      <c r="V112" s="48">
        <f>IFERROR(((VLOOKUP($L112,[1]Koeficienty_ITI!$A$2:$H$40,6,0))*$H112),0)</f>
        <v>0</v>
      </c>
      <c r="W112" s="49">
        <f>IFERROR(((VLOOKUP($L112,[1]Koeficienty_ITI!$A$2:$H$40,7,0))*$H112),0)</f>
        <v>0</v>
      </c>
      <c r="X112" s="50">
        <f>IFERROR(((VLOOKUP($L112,[1]Koeficienty_ITI!$A$2:$H$40,8,0))*$H112),0)</f>
        <v>0</v>
      </c>
      <c r="Y112" s="48">
        <f t="shared" si="10"/>
        <v>0</v>
      </c>
      <c r="Z112" s="49">
        <f t="shared" si="11"/>
        <v>0</v>
      </c>
      <c r="AA112" s="51">
        <f t="shared" si="12"/>
        <v>0</v>
      </c>
      <c r="AB112" s="52" t="str">
        <f t="shared" si="15"/>
        <v>nie</v>
      </c>
      <c r="AC112" s="34" t="s">
        <v>41</v>
      </c>
      <c r="AD112" s="53" t="s">
        <v>42</v>
      </c>
      <c r="AE112" s="54" t="s">
        <v>106</v>
      </c>
      <c r="AF112" s="37" t="s">
        <v>42</v>
      </c>
      <c r="AG112" s="38" t="s">
        <v>43</v>
      </c>
      <c r="AH112" s="38" t="s">
        <v>48</v>
      </c>
    </row>
    <row r="113" spans="1:34" ht="28" hidden="1">
      <c r="A113" s="40" t="s">
        <v>176</v>
      </c>
      <c r="B113" s="22" t="s">
        <v>34</v>
      </c>
      <c r="C113" s="41" t="s">
        <v>49</v>
      </c>
      <c r="D113" s="42" t="s">
        <v>68</v>
      </c>
      <c r="E113" s="27" t="s">
        <v>74</v>
      </c>
      <c r="F113" s="42" t="s">
        <v>70</v>
      </c>
      <c r="G113" s="43">
        <v>871577</v>
      </c>
      <c r="H113" s="44">
        <v>871577</v>
      </c>
      <c r="I113" s="57">
        <f>G113-H113</f>
        <v>0</v>
      </c>
      <c r="J113" s="41" t="s">
        <v>49</v>
      </c>
      <c r="K113" s="42" t="s">
        <v>68</v>
      </c>
      <c r="L113" s="42" t="s">
        <v>69</v>
      </c>
      <c r="M113" s="42" t="s">
        <v>70</v>
      </c>
      <c r="N113" s="45">
        <v>6215315</v>
      </c>
      <c r="O113" s="46">
        <f>N113+H113</f>
        <v>7086892</v>
      </c>
      <c r="P113" s="26" t="s">
        <v>75</v>
      </c>
      <c r="Q113" s="27" t="s">
        <v>158</v>
      </c>
      <c r="R113" s="47"/>
      <c r="S113" s="48">
        <f>IFERROR(((VLOOKUP($E113,[1]Koeficienty_ITI!$A$2:$H$40,6,0))*$H113),0)</f>
        <v>871577</v>
      </c>
      <c r="T113" s="49">
        <f>IFERROR(((VLOOKUP($E113,[1]Koeficienty_ITI!$A$2:$H$40,7,0))*$H113),0)</f>
        <v>348630.80000000005</v>
      </c>
      <c r="U113" s="50">
        <f>IFERROR(((VLOOKUP($E113,[1]Koeficienty_ITI!$A$2:$H$40,8,0))*$H113),0)</f>
        <v>0</v>
      </c>
      <c r="V113" s="48">
        <f>IFERROR(((VLOOKUP($L113,[1]Koeficienty_ITI!$A$2:$H$40,6,0))*$H113),0)</f>
        <v>871577</v>
      </c>
      <c r="W113" s="49">
        <f>IFERROR(((VLOOKUP($L113,[1]Koeficienty_ITI!$A$2:$H$40,7,0))*$H113),0)</f>
        <v>348630.80000000005</v>
      </c>
      <c r="X113" s="50">
        <f>IFERROR(((VLOOKUP($L113,[1]Koeficienty_ITI!$A$2:$H$40,8,0))*$H113),0)</f>
        <v>0</v>
      </c>
      <c r="Y113" s="48">
        <f t="shared" si="10"/>
        <v>0</v>
      </c>
      <c r="Z113" s="49">
        <f t="shared" si="11"/>
        <v>0</v>
      </c>
      <c r="AA113" s="51">
        <f t="shared" si="12"/>
        <v>0</v>
      </c>
      <c r="AB113" s="52" t="str">
        <f t="shared" si="15"/>
        <v>nie</v>
      </c>
      <c r="AC113" s="34" t="s">
        <v>41</v>
      </c>
      <c r="AD113" s="53" t="s">
        <v>42</v>
      </c>
      <c r="AE113" s="54"/>
      <c r="AF113" s="37" t="s">
        <v>42</v>
      </c>
      <c r="AG113" s="38" t="s">
        <v>43</v>
      </c>
      <c r="AH113" s="38" t="s">
        <v>178</v>
      </c>
    </row>
    <row r="114" spans="1:34" ht="98" hidden="1">
      <c r="A114" s="63" t="s">
        <v>176</v>
      </c>
      <c r="B114" s="22" t="s">
        <v>34</v>
      </c>
      <c r="C114" s="64" t="s">
        <v>49</v>
      </c>
      <c r="D114" s="65" t="s">
        <v>50</v>
      </c>
      <c r="E114" s="75" t="s">
        <v>119</v>
      </c>
      <c r="F114" s="65" t="s">
        <v>57</v>
      </c>
      <c r="G114" s="66">
        <v>1043639</v>
      </c>
      <c r="H114" s="67">
        <v>543639</v>
      </c>
      <c r="I114" s="57">
        <f>G114-H114</f>
        <v>500000</v>
      </c>
      <c r="J114" s="64" t="s">
        <v>49</v>
      </c>
      <c r="K114" s="65" t="s">
        <v>50</v>
      </c>
      <c r="L114" s="65" t="s">
        <v>111</v>
      </c>
      <c r="M114" s="65" t="s">
        <v>57</v>
      </c>
      <c r="N114" s="68">
        <v>1318831</v>
      </c>
      <c r="O114" s="46">
        <f>N114+H114</f>
        <v>1862470</v>
      </c>
      <c r="P114" s="56" t="s">
        <v>120</v>
      </c>
      <c r="Q114" s="27" t="s">
        <v>112</v>
      </c>
      <c r="R114" s="47"/>
      <c r="S114" s="48">
        <f>IFERROR(((VLOOKUP($E114,[1]Koeficienty_ITI!$A$2:$H$40,6,0))*$H114),0)</f>
        <v>543639</v>
      </c>
      <c r="T114" s="49">
        <f>IFERROR(((VLOOKUP($E114,[1]Koeficienty_ITI!$A$2:$H$40,7,0))*$H114),0)</f>
        <v>543639</v>
      </c>
      <c r="U114" s="50">
        <f>IFERROR(((VLOOKUP($E114,[1]Koeficienty_ITI!$A$2:$H$40,8,0))*$H114),0)</f>
        <v>217455.6</v>
      </c>
      <c r="V114" s="48">
        <f>IFERROR(((VLOOKUP($L114,[1]Koeficienty_ITI!$A$2:$H$40,6,0))*$H114),0)</f>
        <v>217455.6</v>
      </c>
      <c r="W114" s="49">
        <f>IFERROR(((VLOOKUP($L114,[1]Koeficienty_ITI!$A$2:$H$40,7,0))*$H114),0)</f>
        <v>543639</v>
      </c>
      <c r="X114" s="50">
        <f>IFERROR(((VLOOKUP($L114,[1]Koeficienty_ITI!$A$2:$H$40,8,0))*$H114),0)</f>
        <v>0</v>
      </c>
      <c r="Y114" s="48">
        <f t="shared" si="10"/>
        <v>-326183.40000000002</v>
      </c>
      <c r="Z114" s="49">
        <f t="shared" si="11"/>
        <v>0</v>
      </c>
      <c r="AA114" s="51">
        <f t="shared" si="12"/>
        <v>-217455.6</v>
      </c>
      <c r="AB114" s="52" t="str">
        <f t="shared" si="15"/>
        <v>nie</v>
      </c>
      <c r="AC114" s="34" t="s">
        <v>41</v>
      </c>
      <c r="AD114" s="53" t="s">
        <v>42</v>
      </c>
      <c r="AE114" s="54" t="s">
        <v>179</v>
      </c>
      <c r="AF114" s="37" t="s">
        <v>42</v>
      </c>
      <c r="AG114" s="38" t="s">
        <v>180</v>
      </c>
      <c r="AH114" s="38" t="s">
        <v>121</v>
      </c>
    </row>
    <row r="115" spans="1:34" ht="28" hidden="1">
      <c r="A115" s="40" t="s">
        <v>176</v>
      </c>
      <c r="B115" s="22" t="s">
        <v>34</v>
      </c>
      <c r="C115" s="41" t="s">
        <v>49</v>
      </c>
      <c r="D115" s="42" t="s">
        <v>50</v>
      </c>
      <c r="E115" s="27" t="s">
        <v>181</v>
      </c>
      <c r="F115" s="42" t="s">
        <v>57</v>
      </c>
      <c r="G115" s="43">
        <v>2174944</v>
      </c>
      <c r="H115" s="44">
        <v>1087472</v>
      </c>
      <c r="I115" s="57">
        <f>G115-H115</f>
        <v>1087472</v>
      </c>
      <c r="J115" s="41" t="s">
        <v>49</v>
      </c>
      <c r="K115" s="42" t="s">
        <v>50</v>
      </c>
      <c r="L115" s="42" t="s">
        <v>111</v>
      </c>
      <c r="M115" s="42" t="s">
        <v>57</v>
      </c>
      <c r="N115" s="45">
        <v>1318831</v>
      </c>
      <c r="O115" s="46">
        <f>N115+G114+G115</f>
        <v>4537414</v>
      </c>
      <c r="P115" s="26" t="s">
        <v>53</v>
      </c>
      <c r="Q115" s="27" t="s">
        <v>112</v>
      </c>
      <c r="R115" s="47"/>
      <c r="S115" s="48">
        <f>IFERROR(((VLOOKUP($E115,[1]Koeficienty_ITI!$A$2:$H$40,6,0))*$H115),0)</f>
        <v>0</v>
      </c>
      <c r="T115" s="49">
        <f>IFERROR(((VLOOKUP($E115,[1]Koeficienty_ITI!$A$2:$H$40,7,0))*$H115),0)</f>
        <v>1087472</v>
      </c>
      <c r="U115" s="50">
        <f>IFERROR(((VLOOKUP($E115,[1]Koeficienty_ITI!$A$2:$H$40,8,0))*$H115),0)</f>
        <v>0</v>
      </c>
      <c r="V115" s="48">
        <f>IFERROR(((VLOOKUP($L115,[1]Koeficienty_ITI!$A$2:$H$40,6,0))*$H115),0)</f>
        <v>434988.80000000005</v>
      </c>
      <c r="W115" s="49">
        <f>IFERROR(((VLOOKUP($L115,[1]Koeficienty_ITI!$A$2:$H$40,7,0))*$H115),0)</f>
        <v>1087472</v>
      </c>
      <c r="X115" s="50">
        <f>IFERROR(((VLOOKUP($L115,[1]Koeficienty_ITI!$A$2:$H$40,8,0))*$H115),0)</f>
        <v>0</v>
      </c>
      <c r="Y115" s="48">
        <f t="shared" si="10"/>
        <v>434988.80000000005</v>
      </c>
      <c r="Z115" s="49">
        <f t="shared" si="11"/>
        <v>0</v>
      </c>
      <c r="AA115" s="51">
        <f t="shared" si="12"/>
        <v>0</v>
      </c>
      <c r="AB115" s="52" t="str">
        <f t="shared" si="15"/>
        <v>nie</v>
      </c>
      <c r="AC115" s="34" t="s">
        <v>41</v>
      </c>
      <c r="AD115" s="53" t="s">
        <v>42</v>
      </c>
      <c r="AE115" s="54"/>
      <c r="AF115" s="37" t="s">
        <v>42</v>
      </c>
      <c r="AG115" s="38" t="s">
        <v>88</v>
      </c>
      <c r="AH115" s="38" t="s">
        <v>182</v>
      </c>
    </row>
    <row r="116" spans="1:34" ht="28" hidden="1">
      <c r="A116" s="40" t="s">
        <v>176</v>
      </c>
      <c r="B116" s="22" t="s">
        <v>34</v>
      </c>
      <c r="C116" s="41" t="s">
        <v>49</v>
      </c>
      <c r="D116" s="42" t="s">
        <v>50</v>
      </c>
      <c r="E116" s="27" t="s">
        <v>181</v>
      </c>
      <c r="F116" s="42" t="s">
        <v>57</v>
      </c>
      <c r="G116" s="43">
        <v>2174944</v>
      </c>
      <c r="H116" s="44">
        <v>1087472</v>
      </c>
      <c r="I116" s="57">
        <f>G116-H115-H116</f>
        <v>0</v>
      </c>
      <c r="J116" s="41" t="s">
        <v>49</v>
      </c>
      <c r="K116" s="42" t="s">
        <v>50</v>
      </c>
      <c r="L116" s="42" t="s">
        <v>114</v>
      </c>
      <c r="M116" s="42" t="s">
        <v>57</v>
      </c>
      <c r="N116" s="45">
        <v>1350860</v>
      </c>
      <c r="O116" s="46">
        <f>N116+H116</f>
        <v>2438332</v>
      </c>
      <c r="P116" s="26" t="s">
        <v>53</v>
      </c>
      <c r="Q116" s="27" t="s">
        <v>115</v>
      </c>
      <c r="R116" s="47"/>
      <c r="S116" s="48">
        <f>IFERROR(((VLOOKUP($E116,[1]Koeficienty_ITI!$A$2:$H$40,6,0))*$H116),0)</f>
        <v>0</v>
      </c>
      <c r="T116" s="49">
        <f>IFERROR(((VLOOKUP($E116,[1]Koeficienty_ITI!$A$2:$H$40,7,0))*$H116),0)</f>
        <v>1087472</v>
      </c>
      <c r="U116" s="50">
        <f>IFERROR(((VLOOKUP($E116,[1]Koeficienty_ITI!$A$2:$H$40,8,0))*$H116),0)</f>
        <v>0</v>
      </c>
      <c r="V116" s="48">
        <f>$H116*0.4</f>
        <v>434988.80000000005</v>
      </c>
      <c r="W116" s="49">
        <f>$H116*1</f>
        <v>1087472</v>
      </c>
      <c r="X116" s="50">
        <f>$H116*0</f>
        <v>0</v>
      </c>
      <c r="Y116" s="48">
        <f t="shared" si="10"/>
        <v>434988.80000000005</v>
      </c>
      <c r="Z116" s="49">
        <f t="shared" si="11"/>
        <v>0</v>
      </c>
      <c r="AA116" s="51">
        <f t="shared" si="12"/>
        <v>0</v>
      </c>
      <c r="AB116" s="52" t="str">
        <f t="shared" si="15"/>
        <v>nie</v>
      </c>
      <c r="AC116" s="34" t="s">
        <v>41</v>
      </c>
      <c r="AD116" s="53" t="s">
        <v>42</v>
      </c>
      <c r="AE116" s="54"/>
      <c r="AF116" s="37" t="s">
        <v>42</v>
      </c>
      <c r="AG116" s="38" t="s">
        <v>88</v>
      </c>
      <c r="AH116" s="38" t="s">
        <v>182</v>
      </c>
    </row>
    <row r="117" spans="1:34" ht="28" hidden="1">
      <c r="A117" s="40" t="s">
        <v>176</v>
      </c>
      <c r="B117" s="22" t="s">
        <v>34</v>
      </c>
      <c r="C117" s="41" t="s">
        <v>49</v>
      </c>
      <c r="D117" s="42" t="s">
        <v>50</v>
      </c>
      <c r="E117" s="27" t="s">
        <v>61</v>
      </c>
      <c r="F117" s="42" t="s">
        <v>57</v>
      </c>
      <c r="G117" s="43">
        <v>246441</v>
      </c>
      <c r="H117" s="44">
        <v>246441</v>
      </c>
      <c r="I117" s="57">
        <f>G117-H117</f>
        <v>0</v>
      </c>
      <c r="J117" s="41" t="s">
        <v>49</v>
      </c>
      <c r="K117" s="42" t="s">
        <v>50</v>
      </c>
      <c r="L117" s="42" t="s">
        <v>114</v>
      </c>
      <c r="M117" s="42" t="s">
        <v>57</v>
      </c>
      <c r="N117" s="45">
        <v>1350860</v>
      </c>
      <c r="O117" s="46">
        <f>N117+H116+H117</f>
        <v>2684773</v>
      </c>
      <c r="P117" s="26" t="s">
        <v>63</v>
      </c>
      <c r="Q117" s="27" t="s">
        <v>115</v>
      </c>
      <c r="R117" s="47"/>
      <c r="S117" s="48">
        <f>IFERROR(((VLOOKUP($E117,[1]Koeficienty_ITI!$A$2:$H$40,6,0))*$H117),0)</f>
        <v>98576.400000000009</v>
      </c>
      <c r="T117" s="49">
        <f>IFERROR(((VLOOKUP($E117,[1]Koeficienty_ITI!$A$2:$H$40,7,0))*$H117),0)</f>
        <v>246441</v>
      </c>
      <c r="U117" s="50">
        <f>IFERROR(((VLOOKUP($E117,[1]Koeficienty_ITI!$A$2:$H$40,8,0))*$H117),0)</f>
        <v>0</v>
      </c>
      <c r="V117" s="48">
        <f>$H117*0.4</f>
        <v>98576.400000000009</v>
      </c>
      <c r="W117" s="49">
        <f>$H117*1</f>
        <v>246441</v>
      </c>
      <c r="X117" s="50">
        <f>$H117*0</f>
        <v>0</v>
      </c>
      <c r="Y117" s="48">
        <f t="shared" si="10"/>
        <v>0</v>
      </c>
      <c r="Z117" s="49">
        <f t="shared" si="11"/>
        <v>0</v>
      </c>
      <c r="AA117" s="51">
        <f t="shared" si="12"/>
        <v>0</v>
      </c>
      <c r="AB117" s="52" t="str">
        <f t="shared" si="15"/>
        <v>nie</v>
      </c>
      <c r="AC117" s="34" t="s">
        <v>41</v>
      </c>
      <c r="AD117" s="53" t="s">
        <v>42</v>
      </c>
      <c r="AE117" s="54"/>
      <c r="AF117" s="37" t="s">
        <v>42</v>
      </c>
      <c r="AG117" s="38" t="s">
        <v>43</v>
      </c>
      <c r="AH117" s="38" t="s">
        <v>121</v>
      </c>
    </row>
    <row r="118" spans="1:34" ht="84" hidden="1">
      <c r="A118" s="40" t="s">
        <v>176</v>
      </c>
      <c r="B118" s="22" t="s">
        <v>34</v>
      </c>
      <c r="C118" s="41" t="s">
        <v>49</v>
      </c>
      <c r="D118" s="42" t="s">
        <v>50</v>
      </c>
      <c r="E118" s="27" t="s">
        <v>89</v>
      </c>
      <c r="F118" s="42" t="s">
        <v>57</v>
      </c>
      <c r="G118" s="43">
        <v>318800</v>
      </c>
      <c r="H118" s="44">
        <v>318800</v>
      </c>
      <c r="I118" s="57">
        <f>G118-H118</f>
        <v>0</v>
      </c>
      <c r="J118" s="41" t="s">
        <v>49</v>
      </c>
      <c r="K118" s="42" t="s">
        <v>50</v>
      </c>
      <c r="L118" s="42" t="s">
        <v>114</v>
      </c>
      <c r="M118" s="42" t="s">
        <v>57</v>
      </c>
      <c r="N118" s="45">
        <v>1350860</v>
      </c>
      <c r="O118" s="46">
        <f>N118+H116+H117+H118</f>
        <v>3003573</v>
      </c>
      <c r="P118" s="27" t="s">
        <v>64</v>
      </c>
      <c r="Q118" s="27" t="s">
        <v>115</v>
      </c>
      <c r="R118" s="47"/>
      <c r="S118" s="48">
        <f>IFERROR(((VLOOKUP($E118,[1]Koeficienty_ITI!$A$2:$H$40,6,0))*$H118),0)</f>
        <v>127520</v>
      </c>
      <c r="T118" s="49">
        <f>IFERROR(((VLOOKUP($E118,[1]Koeficienty_ITI!$A$2:$H$40,7,0))*$H118),0)</f>
        <v>318800</v>
      </c>
      <c r="U118" s="50">
        <f>IFERROR(((VLOOKUP($E118,[1]Koeficienty_ITI!$A$2:$H$40,8,0))*$H118),0)</f>
        <v>318800</v>
      </c>
      <c r="V118" s="48">
        <f>$H118*0.4</f>
        <v>127520</v>
      </c>
      <c r="W118" s="49">
        <f>$H118*1</f>
        <v>318800</v>
      </c>
      <c r="X118" s="50">
        <f>$H118*0</f>
        <v>0</v>
      </c>
      <c r="Y118" s="48">
        <f t="shared" si="10"/>
        <v>0</v>
      </c>
      <c r="Z118" s="49">
        <f t="shared" si="11"/>
        <v>0</v>
      </c>
      <c r="AA118" s="51">
        <f t="shared" si="12"/>
        <v>-318800</v>
      </c>
      <c r="AB118" s="52" t="str">
        <f t="shared" si="15"/>
        <v>nie</v>
      </c>
      <c r="AC118" s="34" t="s">
        <v>41</v>
      </c>
      <c r="AD118" s="53" t="s">
        <v>42</v>
      </c>
      <c r="AE118" s="79" t="s">
        <v>183</v>
      </c>
      <c r="AF118" s="37" t="s">
        <v>42</v>
      </c>
      <c r="AG118" s="38" t="s">
        <v>184</v>
      </c>
      <c r="AH118" s="38" t="s">
        <v>121</v>
      </c>
    </row>
    <row r="119" spans="1:34" ht="28" hidden="1">
      <c r="A119" s="40" t="s">
        <v>176</v>
      </c>
      <c r="B119" s="22" t="s">
        <v>34</v>
      </c>
      <c r="C119" s="41" t="s">
        <v>49</v>
      </c>
      <c r="D119" s="42" t="s">
        <v>65</v>
      </c>
      <c r="E119" s="27" t="s">
        <v>66</v>
      </c>
      <c r="F119" s="42" t="s">
        <v>67</v>
      </c>
      <c r="G119" s="43">
        <v>15665842</v>
      </c>
      <c r="H119" s="44">
        <v>5000000</v>
      </c>
      <c r="I119" s="57">
        <f>G119-H119</f>
        <v>10665842</v>
      </c>
      <c r="J119" s="41" t="s">
        <v>49</v>
      </c>
      <c r="K119" s="42" t="s">
        <v>65</v>
      </c>
      <c r="L119" s="42" t="s">
        <v>147</v>
      </c>
      <c r="M119" s="42" t="s">
        <v>38</v>
      </c>
      <c r="N119" s="45">
        <v>6915335</v>
      </c>
      <c r="O119" s="46">
        <f>N119+H119</f>
        <v>11915335</v>
      </c>
      <c r="P119" s="26" t="s">
        <v>71</v>
      </c>
      <c r="Q119" s="27" t="s">
        <v>148</v>
      </c>
      <c r="R119" s="47" t="s">
        <v>76</v>
      </c>
      <c r="S119" s="48">
        <f>H119*1</f>
        <v>5000000</v>
      </c>
      <c r="T119" s="49">
        <f>H119*0.4</f>
        <v>2000000</v>
      </c>
      <c r="U119" s="50">
        <f>H119*0</f>
        <v>0</v>
      </c>
      <c r="V119" s="48">
        <f>IFERROR(((VLOOKUP($L119,[1]Koeficienty_ITI!$A$2:$H$40,6,0))*$H119),0)</f>
        <v>5000000</v>
      </c>
      <c r="W119" s="49">
        <f>IFERROR(((VLOOKUP($L119,[1]Koeficienty_ITI!$A$2:$H$40,7,0))*$H119),0)</f>
        <v>5000000</v>
      </c>
      <c r="X119" s="50">
        <f>IFERROR(((VLOOKUP($L119,[1]Koeficienty_ITI!$A$2:$H$40,8,0))*$H119),0)</f>
        <v>0</v>
      </c>
      <c r="Y119" s="48">
        <f t="shared" si="10"/>
        <v>0</v>
      </c>
      <c r="Z119" s="49">
        <f t="shared" si="11"/>
        <v>3000000</v>
      </c>
      <c r="AA119" s="51">
        <f t="shared" si="12"/>
        <v>0</v>
      </c>
      <c r="AB119" s="52" t="str">
        <f t="shared" si="15"/>
        <v>áno</v>
      </c>
      <c r="AC119" s="55" t="s">
        <v>58</v>
      </c>
      <c r="AD119" s="53" t="s">
        <v>59</v>
      </c>
      <c r="AE119" s="54" t="s">
        <v>60</v>
      </c>
      <c r="AF119" s="37" t="s">
        <v>42</v>
      </c>
      <c r="AG119" s="38" t="s">
        <v>43</v>
      </c>
      <c r="AH119" s="38"/>
    </row>
    <row r="120" spans="1:34" ht="42" hidden="1">
      <c r="A120" s="40" t="s">
        <v>176</v>
      </c>
      <c r="B120" s="22" t="s">
        <v>34</v>
      </c>
      <c r="C120" s="41" t="s">
        <v>77</v>
      </c>
      <c r="D120" s="42" t="s">
        <v>90</v>
      </c>
      <c r="E120" s="27" t="s">
        <v>91</v>
      </c>
      <c r="F120" s="42" t="s">
        <v>92</v>
      </c>
      <c r="G120" s="43">
        <v>567887</v>
      </c>
      <c r="H120" s="44">
        <v>567887</v>
      </c>
      <c r="I120" s="57">
        <f>G120-H120</f>
        <v>0</v>
      </c>
      <c r="J120" s="41" t="s">
        <v>98</v>
      </c>
      <c r="K120" s="42" t="s">
        <v>99</v>
      </c>
      <c r="L120" s="42" t="s">
        <v>163</v>
      </c>
      <c r="M120" s="42" t="s">
        <v>38</v>
      </c>
      <c r="N120" s="45">
        <v>4265644</v>
      </c>
      <c r="O120" s="46">
        <f>N120+H120</f>
        <v>4833531</v>
      </c>
      <c r="P120" s="26" t="s">
        <v>93</v>
      </c>
      <c r="Q120" s="27" t="s">
        <v>130</v>
      </c>
      <c r="R120" s="47"/>
      <c r="S120" s="48">
        <f>IFERROR(((VLOOKUP($E120,[1]Koeficienty_ITI!$A$2:$H$40,6,0))*$H120),0)</f>
        <v>0</v>
      </c>
      <c r="T120" s="49">
        <f>IFERROR(((VLOOKUP($E120,[1]Koeficienty_ITI!$A$2:$H$40,7,0))*$H120),0)</f>
        <v>0</v>
      </c>
      <c r="U120" s="50">
        <f>IFERROR(((VLOOKUP($E120,[1]Koeficienty_ITI!$A$2:$H$40,8,0))*$H120),0)</f>
        <v>0</v>
      </c>
      <c r="V120" s="48">
        <f>IFERROR(((VLOOKUP($L120,[1]Koeficienty_ITI!$A$2:$H$40,6,0))*$H120),0)</f>
        <v>0</v>
      </c>
      <c r="W120" s="49">
        <f>IFERROR(((VLOOKUP($L120,[1]Koeficienty_ITI!$A$2:$H$40,7,0))*$H120),0)</f>
        <v>0</v>
      </c>
      <c r="X120" s="50">
        <f>IFERROR(((VLOOKUP($L120,[1]Koeficienty_ITI!$A$2:$H$40,8,0))*$H120),0)</f>
        <v>0</v>
      </c>
      <c r="Y120" s="48">
        <f t="shared" si="10"/>
        <v>0</v>
      </c>
      <c r="Z120" s="49">
        <f t="shared" si="11"/>
        <v>0</v>
      </c>
      <c r="AA120" s="51">
        <f t="shared" si="12"/>
        <v>0</v>
      </c>
      <c r="AB120" s="52" t="str">
        <f t="shared" si="15"/>
        <v>áno</v>
      </c>
      <c r="AC120" s="55" t="s">
        <v>58</v>
      </c>
      <c r="AD120" s="53" t="s">
        <v>59</v>
      </c>
      <c r="AE120" s="54" t="s">
        <v>101</v>
      </c>
      <c r="AF120" s="37" t="s">
        <v>42</v>
      </c>
      <c r="AG120" s="38" t="s">
        <v>43</v>
      </c>
      <c r="AH120" s="38"/>
    </row>
    <row r="121" spans="1:34" ht="70" hidden="1">
      <c r="A121" s="40" t="s">
        <v>176</v>
      </c>
      <c r="B121" s="22" t="s">
        <v>34</v>
      </c>
      <c r="C121" s="41" t="s">
        <v>77</v>
      </c>
      <c r="D121" s="42" t="s">
        <v>78</v>
      </c>
      <c r="E121" s="27" t="s">
        <v>95</v>
      </c>
      <c r="F121" s="42" t="s">
        <v>92</v>
      </c>
      <c r="G121" s="43">
        <v>4178917</v>
      </c>
      <c r="H121" s="72">
        <v>1066227</v>
      </c>
      <c r="I121" s="57">
        <f>G121-H121</f>
        <v>3112690</v>
      </c>
      <c r="J121" s="41" t="s">
        <v>49</v>
      </c>
      <c r="K121" s="42" t="s">
        <v>50</v>
      </c>
      <c r="L121" s="42" t="s">
        <v>114</v>
      </c>
      <c r="M121" s="42" t="s">
        <v>57</v>
      </c>
      <c r="N121" s="45">
        <v>1350860</v>
      </c>
      <c r="O121" s="46">
        <f>N121+H116+H117+H118+H121</f>
        <v>4069800</v>
      </c>
      <c r="P121" s="26" t="s">
        <v>96</v>
      </c>
      <c r="Q121" s="27" t="s">
        <v>115</v>
      </c>
      <c r="R121" s="47"/>
      <c r="S121" s="48">
        <f>IFERROR(((VLOOKUP($E121,[1]Koeficienty_ITI!$A$2:$H$40,6,0))*$H121),0)</f>
        <v>0</v>
      </c>
      <c r="T121" s="49">
        <f>IFERROR(((VLOOKUP($E121,[1]Koeficienty_ITI!$A$2:$H$40,7,0))*$H121),0)</f>
        <v>0</v>
      </c>
      <c r="U121" s="50">
        <f>IFERROR(((VLOOKUP($E121,[1]Koeficienty_ITI!$A$2:$H$40,8,0))*$H121),0)</f>
        <v>0</v>
      </c>
      <c r="V121" s="48">
        <f>$H121*0.4</f>
        <v>426490.80000000005</v>
      </c>
      <c r="W121" s="49">
        <f>$H121*1</f>
        <v>1066227</v>
      </c>
      <c r="X121" s="50">
        <f>$H121*0</f>
        <v>0</v>
      </c>
      <c r="Y121" s="48">
        <f t="shared" si="10"/>
        <v>426490.80000000005</v>
      </c>
      <c r="Z121" s="49">
        <f t="shared" si="11"/>
        <v>1066227</v>
      </c>
      <c r="AA121" s="51">
        <f t="shared" si="12"/>
        <v>0</v>
      </c>
      <c r="AB121" s="52" t="str">
        <f t="shared" si="15"/>
        <v>áno</v>
      </c>
      <c r="AC121" s="55" t="s">
        <v>41</v>
      </c>
      <c r="AD121" s="53" t="s">
        <v>42</v>
      </c>
      <c r="AE121" s="54" t="s">
        <v>145</v>
      </c>
      <c r="AF121" s="37" t="s">
        <v>42</v>
      </c>
      <c r="AG121" s="38" t="s">
        <v>88</v>
      </c>
      <c r="AH121" s="77" t="s">
        <v>185</v>
      </c>
    </row>
    <row r="122" spans="1:34" ht="28" hidden="1">
      <c r="A122" s="40" t="s">
        <v>176</v>
      </c>
      <c r="B122" s="22" t="s">
        <v>34</v>
      </c>
      <c r="C122" s="41" t="s">
        <v>77</v>
      </c>
      <c r="D122" s="42" t="s">
        <v>78</v>
      </c>
      <c r="E122" s="27" t="s">
        <v>95</v>
      </c>
      <c r="F122" s="42" t="s">
        <v>92</v>
      </c>
      <c r="G122" s="43">
        <f>G121</f>
        <v>4178917</v>
      </c>
      <c r="H122" s="44">
        <f>1112690</f>
        <v>1112690</v>
      </c>
      <c r="I122" s="57">
        <f>G122-H121-H122</f>
        <v>2000000</v>
      </c>
      <c r="J122" s="41" t="s">
        <v>49</v>
      </c>
      <c r="K122" s="42" t="s">
        <v>50</v>
      </c>
      <c r="L122" s="27" t="s">
        <v>147</v>
      </c>
      <c r="M122" s="42" t="s">
        <v>38</v>
      </c>
      <c r="N122" s="45">
        <v>6915335</v>
      </c>
      <c r="O122" s="46">
        <f>N122+H119+H122</f>
        <v>13028025</v>
      </c>
      <c r="P122" s="26" t="s">
        <v>96</v>
      </c>
      <c r="Q122" s="27" t="s">
        <v>148</v>
      </c>
      <c r="R122" s="47"/>
      <c r="S122" s="48">
        <f>IFERROR(((VLOOKUP($E122,[1]Koeficienty_ITI!$A$2:$H$40,6,0))*$H122),0)</f>
        <v>0</v>
      </c>
      <c r="T122" s="49">
        <f>IFERROR(((VLOOKUP($E122,[1]Koeficienty_ITI!$A$2:$H$40,7,0))*$H122),0)</f>
        <v>0</v>
      </c>
      <c r="U122" s="50">
        <f>IFERROR(((VLOOKUP($E122,[1]Koeficienty_ITI!$A$2:$H$40,8,0))*$H122),0)</f>
        <v>0</v>
      </c>
      <c r="V122" s="48">
        <f>IFERROR(((VLOOKUP($L122,[1]Koeficienty_ITI!$A$2:$H$40,6,0))*$H122),0)</f>
        <v>1112690</v>
      </c>
      <c r="W122" s="49">
        <f>IFERROR(((VLOOKUP($L122,[1]Koeficienty_ITI!$A$2:$H$40,7,0))*$H122),0)</f>
        <v>1112690</v>
      </c>
      <c r="X122" s="50">
        <f>IFERROR(((VLOOKUP($L122,[1]Koeficienty_ITI!$A$2:$H$40,8,0))*$H122),0)</f>
        <v>0</v>
      </c>
      <c r="Y122" s="48">
        <f t="shared" si="10"/>
        <v>1112690</v>
      </c>
      <c r="Z122" s="49">
        <f t="shared" si="11"/>
        <v>1112690</v>
      </c>
      <c r="AA122" s="51">
        <f t="shared" si="12"/>
        <v>0</v>
      </c>
      <c r="AB122" s="52" t="s">
        <v>41</v>
      </c>
      <c r="AC122" s="55" t="s">
        <v>58</v>
      </c>
      <c r="AD122" s="53" t="s">
        <v>42</v>
      </c>
      <c r="AE122" s="54" t="s">
        <v>126</v>
      </c>
      <c r="AF122" s="37" t="s">
        <v>127</v>
      </c>
      <c r="AG122" s="38" t="s">
        <v>88</v>
      </c>
      <c r="AH122" s="38" t="s">
        <v>149</v>
      </c>
    </row>
    <row r="123" spans="1:34" ht="28" hidden="1">
      <c r="A123" s="40" t="s">
        <v>176</v>
      </c>
      <c r="B123" s="22" t="s">
        <v>34</v>
      </c>
      <c r="C123" s="41" t="s">
        <v>77</v>
      </c>
      <c r="D123" s="42" t="s">
        <v>78</v>
      </c>
      <c r="E123" s="42" t="s">
        <v>79</v>
      </c>
      <c r="F123" s="42" t="s">
        <v>80</v>
      </c>
      <c r="G123" s="43">
        <v>3966395</v>
      </c>
      <c r="H123" s="44">
        <v>332000</v>
      </c>
      <c r="I123" s="57">
        <f>G123-H123</f>
        <v>3634395</v>
      </c>
      <c r="J123" s="41" t="s">
        <v>77</v>
      </c>
      <c r="K123" s="42" t="s">
        <v>78</v>
      </c>
      <c r="L123" s="42" t="s">
        <v>79</v>
      </c>
      <c r="M123" s="42" t="s">
        <v>186</v>
      </c>
      <c r="N123" s="45">
        <v>1615540</v>
      </c>
      <c r="O123" s="46">
        <f>N123+H123</f>
        <v>1947540</v>
      </c>
      <c r="P123" s="26" t="s">
        <v>83</v>
      </c>
      <c r="Q123" s="27" t="s">
        <v>168</v>
      </c>
      <c r="R123" s="47"/>
      <c r="S123" s="48">
        <f>IFERROR(((VLOOKUP($E123,[1]Koeficienty_ITI!$A$2:$H$40,6,0))*$H123),0)</f>
        <v>0</v>
      </c>
      <c r="T123" s="49">
        <f>IFERROR(((VLOOKUP($E123,[1]Koeficienty_ITI!$A$2:$H$40,7,0))*$H123),0)</f>
        <v>0</v>
      </c>
      <c r="U123" s="50">
        <f>IFERROR(((VLOOKUP($E123,[1]Koeficienty_ITI!$A$2:$H$40,8,0))*$H123),0)</f>
        <v>0</v>
      </c>
      <c r="V123" s="48">
        <f>IFERROR(((VLOOKUP($L123,[1]Koeficienty_ITI!$A$2:$H$40,6,0))*$H123),0)</f>
        <v>0</v>
      </c>
      <c r="W123" s="49">
        <f>IFERROR(((VLOOKUP($L123,[1]Koeficienty_ITI!$A$2:$H$40,7,0))*$H123),0)</f>
        <v>0</v>
      </c>
      <c r="X123" s="50">
        <f>IFERROR(((VLOOKUP($L123,[1]Koeficienty_ITI!$A$2:$H$40,8,0))*$H123),0)</f>
        <v>0</v>
      </c>
      <c r="Y123" s="48">
        <f t="shared" si="10"/>
        <v>0</v>
      </c>
      <c r="Z123" s="49">
        <f t="shared" si="11"/>
        <v>0</v>
      </c>
      <c r="AA123" s="51">
        <f t="shared" si="12"/>
        <v>0</v>
      </c>
      <c r="AB123" s="52" t="str">
        <f t="shared" ref="AB123:AB134" si="17">IF(F123=M123,"nie","áno")</f>
        <v>áno</v>
      </c>
      <c r="AC123" s="55" t="s">
        <v>58</v>
      </c>
      <c r="AD123" s="53" t="s">
        <v>59</v>
      </c>
      <c r="AE123" s="54" t="s">
        <v>60</v>
      </c>
      <c r="AF123" s="37" t="s">
        <v>42</v>
      </c>
      <c r="AG123" s="38" t="s">
        <v>43</v>
      </c>
      <c r="AH123" s="38"/>
    </row>
    <row r="124" spans="1:34" ht="42" hidden="1">
      <c r="A124" s="40" t="s">
        <v>176</v>
      </c>
      <c r="B124" s="22" t="s">
        <v>34</v>
      </c>
      <c r="C124" s="41" t="s">
        <v>77</v>
      </c>
      <c r="D124" s="42" t="s">
        <v>78</v>
      </c>
      <c r="E124" s="42" t="s">
        <v>79</v>
      </c>
      <c r="F124" s="42" t="s">
        <v>80</v>
      </c>
      <c r="G124" s="43">
        <v>3966395</v>
      </c>
      <c r="H124" s="44">
        <v>634395</v>
      </c>
      <c r="I124" s="57">
        <f>G124-H123-H124</f>
        <v>3000000</v>
      </c>
      <c r="J124" s="41" t="s">
        <v>98</v>
      </c>
      <c r="K124" s="42" t="s">
        <v>99</v>
      </c>
      <c r="L124" s="42" t="s">
        <v>163</v>
      </c>
      <c r="M124" s="42" t="s">
        <v>38</v>
      </c>
      <c r="N124" s="45">
        <v>4265644</v>
      </c>
      <c r="O124" s="46">
        <f>N124+H120+H124</f>
        <v>5467926</v>
      </c>
      <c r="P124" s="26" t="s">
        <v>83</v>
      </c>
      <c r="Q124" s="27" t="s">
        <v>130</v>
      </c>
      <c r="R124" s="47"/>
      <c r="S124" s="48">
        <f>IFERROR(((VLOOKUP($E124,[1]Koeficienty_ITI!$A$2:$H$40,6,0))*$H124),0)</f>
        <v>0</v>
      </c>
      <c r="T124" s="49">
        <f>IFERROR(((VLOOKUP($E124,[1]Koeficienty_ITI!$A$2:$H$40,7,0))*$H124),0)</f>
        <v>0</v>
      </c>
      <c r="U124" s="50">
        <f>IFERROR(((VLOOKUP($E124,[1]Koeficienty_ITI!$A$2:$H$40,8,0))*$H124),0)</f>
        <v>0</v>
      </c>
      <c r="V124" s="48">
        <f>IFERROR(((VLOOKUP($L124,[1]Koeficienty_ITI!$A$2:$H$40,6,0))*$H124),0)</f>
        <v>0</v>
      </c>
      <c r="W124" s="49">
        <f>IFERROR(((VLOOKUP($L124,[1]Koeficienty_ITI!$A$2:$H$40,7,0))*$H124),0)</f>
        <v>0</v>
      </c>
      <c r="X124" s="50">
        <f>IFERROR(((VLOOKUP($L124,[1]Koeficienty_ITI!$A$2:$H$40,8,0))*$H124),0)</f>
        <v>0</v>
      </c>
      <c r="Y124" s="48">
        <f t="shared" si="10"/>
        <v>0</v>
      </c>
      <c r="Z124" s="49">
        <f t="shared" si="11"/>
        <v>0</v>
      </c>
      <c r="AA124" s="51">
        <f t="shared" si="12"/>
        <v>0</v>
      </c>
      <c r="AB124" s="52" t="str">
        <f t="shared" si="17"/>
        <v>áno</v>
      </c>
      <c r="AC124" s="55" t="s">
        <v>58</v>
      </c>
      <c r="AD124" s="53" t="s">
        <v>59</v>
      </c>
      <c r="AE124" s="54" t="s">
        <v>101</v>
      </c>
      <c r="AF124" s="37" t="s">
        <v>42</v>
      </c>
      <c r="AG124" s="38" t="s">
        <v>43</v>
      </c>
      <c r="AH124" s="38"/>
    </row>
    <row r="125" spans="1:34" ht="28" hidden="1">
      <c r="A125" s="113" t="s">
        <v>164</v>
      </c>
      <c r="B125" s="105" t="s">
        <v>34</v>
      </c>
      <c r="C125" s="114" t="s">
        <v>98</v>
      </c>
      <c r="D125" s="115" t="s">
        <v>99</v>
      </c>
      <c r="E125" s="117" t="s">
        <v>165</v>
      </c>
      <c r="F125" s="115" t="s">
        <v>38</v>
      </c>
      <c r="G125" s="43">
        <v>389446</v>
      </c>
      <c r="H125" s="116">
        <v>389446</v>
      </c>
      <c r="I125" s="57">
        <f t="shared" ref="I125:I145" si="18">G125-H125</f>
        <v>0</v>
      </c>
      <c r="J125" s="114" t="s">
        <v>98</v>
      </c>
      <c r="K125" s="115" t="s">
        <v>99</v>
      </c>
      <c r="L125" s="115" t="s">
        <v>163</v>
      </c>
      <c r="M125" s="115" t="s">
        <v>38</v>
      </c>
      <c r="N125" s="45">
        <v>6826775</v>
      </c>
      <c r="O125" s="46">
        <f>N125+G125</f>
        <v>7216221</v>
      </c>
      <c r="P125" s="26" t="s">
        <v>47</v>
      </c>
      <c r="Q125" s="27" t="s">
        <v>130</v>
      </c>
      <c r="R125" s="47" t="s">
        <v>166</v>
      </c>
      <c r="S125" s="48">
        <f>IFERROR(((VLOOKUP($E125,[1]Koeficienty_ITI!$A$2:$H$40,6,0))*$H125),0)</f>
        <v>0</v>
      </c>
      <c r="T125" s="49">
        <f>IFERROR(((VLOOKUP($E125,[1]Koeficienty_ITI!$A$2:$H$40,7,0))*$H125),0)</f>
        <v>0</v>
      </c>
      <c r="U125" s="50">
        <f>IFERROR(((VLOOKUP($E125,[1]Koeficienty_ITI!$A$2:$H$40,8,0))*$H125),0)</f>
        <v>0</v>
      </c>
      <c r="V125" s="48">
        <f>IFERROR(((VLOOKUP($L125,[1]Koeficienty_ITI!$A$2:$H$40,6,0))*$H125),0)</f>
        <v>0</v>
      </c>
      <c r="W125" s="49">
        <f>IFERROR(((VLOOKUP($L125,[1]Koeficienty_ITI!$A$2:$H$40,7,0))*$H125),0)</f>
        <v>0</v>
      </c>
      <c r="X125" s="50">
        <f>IFERROR(((VLOOKUP($L125,[1]Koeficienty_ITI!$A$2:$H$40,8,0))*$H125),0)</f>
        <v>0</v>
      </c>
      <c r="Y125" s="48">
        <f t="shared" si="10"/>
        <v>0</v>
      </c>
      <c r="Z125" s="49">
        <f t="shared" si="11"/>
        <v>0</v>
      </c>
      <c r="AA125" s="51">
        <f t="shared" si="12"/>
        <v>0</v>
      </c>
      <c r="AB125" s="52" t="str">
        <f t="shared" si="17"/>
        <v>nie</v>
      </c>
      <c r="AC125" s="34" t="s">
        <v>41</v>
      </c>
      <c r="AD125" s="53" t="s">
        <v>42</v>
      </c>
      <c r="AE125" s="54"/>
      <c r="AF125" s="37" t="s">
        <v>42</v>
      </c>
      <c r="AG125" s="38" t="s">
        <v>43</v>
      </c>
      <c r="AH125" s="38" t="s">
        <v>44</v>
      </c>
    </row>
    <row r="126" spans="1:34" ht="28" hidden="1">
      <c r="A126" s="113" t="s">
        <v>176</v>
      </c>
      <c r="B126" s="105" t="s">
        <v>34</v>
      </c>
      <c r="C126" s="114" t="s">
        <v>35</v>
      </c>
      <c r="D126" s="115" t="s">
        <v>36</v>
      </c>
      <c r="E126" s="117" t="s">
        <v>37</v>
      </c>
      <c r="F126" s="115" t="s">
        <v>38</v>
      </c>
      <c r="G126" s="43">
        <v>5580956</v>
      </c>
      <c r="H126" s="116">
        <v>1000000</v>
      </c>
      <c r="I126" s="57">
        <f t="shared" si="18"/>
        <v>4580956</v>
      </c>
      <c r="J126" s="114" t="s">
        <v>35</v>
      </c>
      <c r="K126" s="115" t="s">
        <v>36</v>
      </c>
      <c r="L126" s="115" t="s">
        <v>45</v>
      </c>
      <c r="M126" s="115" t="s">
        <v>38</v>
      </c>
      <c r="N126" s="45">
        <v>2437997</v>
      </c>
      <c r="O126" s="46">
        <f>N126+H126</f>
        <v>3437997</v>
      </c>
      <c r="P126" s="26" t="s">
        <v>40</v>
      </c>
      <c r="Q126" s="27" t="s">
        <v>46</v>
      </c>
      <c r="R126" s="47"/>
      <c r="S126" s="48">
        <f>IFERROR(((VLOOKUP($E126,[1]Koeficienty_ITI!$A$2:$H$40,6,0))*$H126),0)</f>
        <v>0</v>
      </c>
      <c r="T126" s="49">
        <f>IFERROR(((VLOOKUP($E126,[1]Koeficienty_ITI!$A$2:$H$40,7,0))*$H126),0)</f>
        <v>0</v>
      </c>
      <c r="U126" s="50">
        <f>IFERROR(((VLOOKUP($E126,[1]Koeficienty_ITI!$A$2:$H$40,8,0))*$H126),0)</f>
        <v>0</v>
      </c>
      <c r="V126" s="48">
        <f>IFERROR(((VLOOKUP($L126,[1]Koeficienty_ITI!$A$2:$H$40,6,0))*$H126),0)</f>
        <v>0</v>
      </c>
      <c r="W126" s="49">
        <f>IFERROR(((VLOOKUP($L126,[1]Koeficienty_ITI!$A$2:$H$40,7,0))*$H126),0)</f>
        <v>0</v>
      </c>
      <c r="X126" s="50">
        <f>IFERROR(((VLOOKUP($L126,[1]Koeficienty_ITI!$A$2:$H$40,8,0))*$H126),0)</f>
        <v>0</v>
      </c>
      <c r="Y126" s="48">
        <f t="shared" si="10"/>
        <v>0</v>
      </c>
      <c r="Z126" s="49">
        <f t="shared" si="11"/>
        <v>0</v>
      </c>
      <c r="AA126" s="51">
        <f t="shared" si="12"/>
        <v>0</v>
      </c>
      <c r="AB126" s="52" t="str">
        <f t="shared" si="17"/>
        <v>nie</v>
      </c>
      <c r="AC126" s="34" t="s">
        <v>41</v>
      </c>
      <c r="AD126" s="53" t="s">
        <v>42</v>
      </c>
      <c r="AE126" s="54"/>
      <c r="AF126" s="37" t="s">
        <v>42</v>
      </c>
      <c r="AG126" s="38" t="s">
        <v>43</v>
      </c>
      <c r="AH126" s="38" t="s">
        <v>44</v>
      </c>
    </row>
    <row r="127" spans="1:34" ht="84" hidden="1">
      <c r="A127" s="63" t="s">
        <v>187</v>
      </c>
      <c r="B127" s="22" t="s">
        <v>34</v>
      </c>
      <c r="C127" s="64" t="s">
        <v>49</v>
      </c>
      <c r="D127" s="65" t="s">
        <v>50</v>
      </c>
      <c r="E127" s="65" t="s">
        <v>119</v>
      </c>
      <c r="F127" s="65" t="s">
        <v>57</v>
      </c>
      <c r="G127" s="66">
        <v>4675711</v>
      </c>
      <c r="H127" s="67">
        <v>3130864.43</v>
      </c>
      <c r="I127" s="73">
        <f t="shared" si="18"/>
        <v>1544846.5699999998</v>
      </c>
      <c r="J127" s="64" t="s">
        <v>49</v>
      </c>
      <c r="K127" s="65" t="s">
        <v>50</v>
      </c>
      <c r="L127" s="65" t="s">
        <v>62</v>
      </c>
      <c r="M127" s="65" t="s">
        <v>38</v>
      </c>
      <c r="N127" s="68">
        <v>4649450</v>
      </c>
      <c r="O127" s="69">
        <f>N127+H127</f>
        <v>7780314.4299999997</v>
      </c>
      <c r="P127" s="56" t="s">
        <v>120</v>
      </c>
      <c r="Q127" s="27" t="s">
        <v>64</v>
      </c>
      <c r="R127" s="47"/>
      <c r="S127" s="48">
        <f>IFERROR(((VLOOKUP($E127,[1]Koeficienty_ITI!$A$2:$H$40,6,0))*$H127),0)</f>
        <v>3130864.43</v>
      </c>
      <c r="T127" s="49">
        <f>IFERROR(((VLOOKUP($E127,[1]Koeficienty_ITI!$A$2:$H$40,7,0))*$H127),0)</f>
        <v>3130864.43</v>
      </c>
      <c r="U127" s="50">
        <f>IFERROR(((VLOOKUP($E127,[1]Koeficienty_ITI!$A$2:$H$40,8,0))*$H127),0)</f>
        <v>1252345.7720000001</v>
      </c>
      <c r="V127" s="48">
        <f>IFERROR(((VLOOKUP($L127,[1]Koeficienty_ITI!$A$2:$H$40,6,0))*$H127),0)</f>
        <v>1252345.7720000001</v>
      </c>
      <c r="W127" s="49">
        <f>IFERROR(((VLOOKUP($L127,[1]Koeficienty_ITI!$A$2:$H$40,7,0))*$H127),0)</f>
        <v>3130864.43</v>
      </c>
      <c r="X127" s="50">
        <f>IFERROR(((VLOOKUP($L127,[1]Koeficienty_ITI!$A$2:$H$40,8,0))*$H127),0)</f>
        <v>3130864.43</v>
      </c>
      <c r="Y127" s="48">
        <f t="shared" si="10"/>
        <v>-1878518.6580000001</v>
      </c>
      <c r="Z127" s="49">
        <f t="shared" si="11"/>
        <v>0</v>
      </c>
      <c r="AA127" s="51">
        <f t="shared" si="12"/>
        <v>1878518.6580000001</v>
      </c>
      <c r="AB127" s="52" t="str">
        <f t="shared" si="17"/>
        <v>áno</v>
      </c>
      <c r="AC127" s="55" t="s">
        <v>58</v>
      </c>
      <c r="AD127" s="71" t="s">
        <v>132</v>
      </c>
      <c r="AE127" s="54" t="s">
        <v>133</v>
      </c>
      <c r="AF127" s="37" t="s">
        <v>42</v>
      </c>
      <c r="AG127" s="38" t="s">
        <v>153</v>
      </c>
      <c r="AH127" s="38"/>
    </row>
    <row r="128" spans="1:34" ht="28" hidden="1">
      <c r="A128" s="113" t="s">
        <v>176</v>
      </c>
      <c r="B128" s="105" t="s">
        <v>34</v>
      </c>
      <c r="C128" s="114" t="s">
        <v>35</v>
      </c>
      <c r="D128" s="115" t="s">
        <v>36</v>
      </c>
      <c r="E128" s="117" t="s">
        <v>39</v>
      </c>
      <c r="F128" s="115" t="s">
        <v>38</v>
      </c>
      <c r="G128" s="43">
        <v>1370761</v>
      </c>
      <c r="H128" s="118">
        <v>600000</v>
      </c>
      <c r="I128" s="73">
        <f t="shared" si="18"/>
        <v>770761</v>
      </c>
      <c r="J128" s="119" t="s">
        <v>35</v>
      </c>
      <c r="K128" s="120" t="s">
        <v>36</v>
      </c>
      <c r="L128" s="120" t="s">
        <v>45</v>
      </c>
      <c r="M128" s="120" t="s">
        <v>38</v>
      </c>
      <c r="N128" s="68">
        <v>2437997</v>
      </c>
      <c r="O128" s="69">
        <f>N128+H127+H128</f>
        <v>6168861.4299999997</v>
      </c>
      <c r="P128" s="26">
        <v>169</v>
      </c>
      <c r="Q128" s="27" t="s">
        <v>46</v>
      </c>
      <c r="R128" s="47" t="s">
        <v>177</v>
      </c>
      <c r="S128" s="48">
        <f>IFERROR(((VLOOKUP($E128,[1]Koeficienty_ITI!$A$2:$H$40,6,0))*$H128),0)</f>
        <v>0</v>
      </c>
      <c r="T128" s="49">
        <f>IFERROR(((VLOOKUP($E128,[1]Koeficienty_ITI!$A$2:$H$40,7,0))*$H128),0)</f>
        <v>0</v>
      </c>
      <c r="U128" s="50">
        <f>IFERROR(((VLOOKUP($E128,[1]Koeficienty_ITI!$A$2:$H$40,8,0))*$H128),0)</f>
        <v>0</v>
      </c>
      <c r="V128" s="48">
        <f>IFERROR(((VLOOKUP($L128,[1]Koeficienty_ITI!$A$2:$H$40,6,0))*$H128),0)</f>
        <v>0</v>
      </c>
      <c r="W128" s="49">
        <f>IFERROR(((VLOOKUP($L128,[1]Koeficienty_ITI!$A$2:$H$40,7,0))*$H128),0)</f>
        <v>0</v>
      </c>
      <c r="X128" s="50">
        <f>IFERROR(((VLOOKUP($L128,[1]Koeficienty_ITI!$A$2:$H$40,8,0))*$H128),0)</f>
        <v>0</v>
      </c>
      <c r="Y128" s="48">
        <f t="shared" si="10"/>
        <v>0</v>
      </c>
      <c r="Z128" s="49">
        <f t="shared" si="11"/>
        <v>0</v>
      </c>
      <c r="AA128" s="51">
        <f t="shared" si="12"/>
        <v>0</v>
      </c>
      <c r="AB128" s="52" t="str">
        <f t="shared" si="17"/>
        <v>nie</v>
      </c>
      <c r="AC128" s="34" t="s">
        <v>41</v>
      </c>
      <c r="AD128" s="53" t="s">
        <v>42</v>
      </c>
      <c r="AE128" s="54"/>
      <c r="AF128" s="37" t="s">
        <v>42</v>
      </c>
      <c r="AG128" s="38" t="s">
        <v>43</v>
      </c>
      <c r="AH128" s="38" t="s">
        <v>44</v>
      </c>
    </row>
    <row r="129" spans="1:34" ht="28" hidden="1">
      <c r="A129" s="113" t="s">
        <v>176</v>
      </c>
      <c r="B129" s="105" t="s">
        <v>34</v>
      </c>
      <c r="C129" s="114" t="s">
        <v>98</v>
      </c>
      <c r="D129" s="115" t="s">
        <v>99</v>
      </c>
      <c r="E129" s="117" t="s">
        <v>102</v>
      </c>
      <c r="F129" s="115" t="s">
        <v>38</v>
      </c>
      <c r="G129" s="43">
        <v>1425167</v>
      </c>
      <c r="H129" s="116">
        <v>425167</v>
      </c>
      <c r="I129" s="57">
        <f t="shared" si="18"/>
        <v>1000000</v>
      </c>
      <c r="J129" s="114" t="s">
        <v>98</v>
      </c>
      <c r="K129" s="115" t="s">
        <v>99</v>
      </c>
      <c r="L129" s="115" t="s">
        <v>163</v>
      </c>
      <c r="M129" s="115" t="s">
        <v>38</v>
      </c>
      <c r="N129" s="45">
        <v>4265644</v>
      </c>
      <c r="O129" s="46">
        <f>N129+H124+H128+H129</f>
        <v>5925206</v>
      </c>
      <c r="P129" s="26"/>
      <c r="Q129" s="27"/>
      <c r="R129" s="47"/>
      <c r="S129" s="48">
        <f>IFERROR(((VLOOKUP($E129,[1]Koeficienty_ITI!$A$2:$H$40,6,0))*$H129),0)</f>
        <v>0</v>
      </c>
      <c r="T129" s="49">
        <f>IFERROR(((VLOOKUP($E129,[1]Koeficienty_ITI!$A$2:$H$40,7,0))*$H129),0)</f>
        <v>0</v>
      </c>
      <c r="U129" s="50">
        <f>IFERROR(((VLOOKUP($E129,[1]Koeficienty_ITI!$A$2:$H$40,8,0))*$H129),0)</f>
        <v>0</v>
      </c>
      <c r="V129" s="48">
        <f>IFERROR(((VLOOKUP($L129,[1]Koeficienty_ITI!$A$2:$H$40,6,0))*$H129),0)</f>
        <v>0</v>
      </c>
      <c r="W129" s="49">
        <f>IFERROR(((VLOOKUP($L129,[1]Koeficienty_ITI!$A$2:$H$40,7,0))*$H129),0)</f>
        <v>0</v>
      </c>
      <c r="X129" s="50">
        <f>IFERROR(((VLOOKUP($L129,[1]Koeficienty_ITI!$A$2:$H$40,8,0))*$H129),0)</f>
        <v>0</v>
      </c>
      <c r="Y129" s="48">
        <f t="shared" si="10"/>
        <v>0</v>
      </c>
      <c r="Z129" s="49">
        <f t="shared" si="11"/>
        <v>0</v>
      </c>
      <c r="AA129" s="51">
        <f t="shared" si="12"/>
        <v>0</v>
      </c>
      <c r="AB129" s="52" t="str">
        <f t="shared" si="17"/>
        <v>nie</v>
      </c>
      <c r="AC129" s="34" t="s">
        <v>41</v>
      </c>
      <c r="AD129" s="53" t="s">
        <v>42</v>
      </c>
      <c r="AE129" s="54"/>
      <c r="AF129" s="37" t="s">
        <v>42</v>
      </c>
      <c r="AG129" s="38" t="s">
        <v>43</v>
      </c>
      <c r="AH129" s="38" t="s">
        <v>48</v>
      </c>
    </row>
    <row r="130" spans="1:34" ht="28" hidden="1">
      <c r="A130" s="40" t="s">
        <v>187</v>
      </c>
      <c r="B130" s="22" t="s">
        <v>34</v>
      </c>
      <c r="C130" s="41" t="s">
        <v>49</v>
      </c>
      <c r="D130" s="42" t="s">
        <v>50</v>
      </c>
      <c r="E130" s="42" t="s">
        <v>56</v>
      </c>
      <c r="F130" s="42" t="s">
        <v>57</v>
      </c>
      <c r="G130" s="43">
        <v>465405</v>
      </c>
      <c r="H130" s="44">
        <v>465405</v>
      </c>
      <c r="I130" s="73">
        <f t="shared" si="18"/>
        <v>0</v>
      </c>
      <c r="J130" s="41" t="s">
        <v>49</v>
      </c>
      <c r="K130" s="42" t="s">
        <v>50</v>
      </c>
      <c r="L130" s="42" t="s">
        <v>62</v>
      </c>
      <c r="M130" s="42" t="s">
        <v>38</v>
      </c>
      <c r="N130" s="45">
        <v>4649450</v>
      </c>
      <c r="O130" s="46">
        <f>N130+H127+H128+H129+H130</f>
        <v>9270886.4299999997</v>
      </c>
      <c r="P130" s="26" t="s">
        <v>54</v>
      </c>
      <c r="Q130" s="27" t="s">
        <v>64</v>
      </c>
      <c r="R130" s="47"/>
      <c r="S130" s="48">
        <f>IFERROR(((VLOOKUP($E130,[1]Koeficienty_ITI!$A$2:$H$40,6,0))*$H130),0)</f>
        <v>0</v>
      </c>
      <c r="T130" s="49">
        <f>IFERROR(((VLOOKUP($E130,[1]Koeficienty_ITI!$A$2:$H$40,7,0))*$H130),0)</f>
        <v>465405</v>
      </c>
      <c r="U130" s="50">
        <f>IFERROR(((VLOOKUP($E130,[1]Koeficienty_ITI!$A$2:$H$40,8,0))*$H130),0)</f>
        <v>186162</v>
      </c>
      <c r="V130" s="48">
        <f>IFERROR(((VLOOKUP($L130,[1]Koeficienty_ITI!$A$2:$H$40,6,0))*$H130),0)</f>
        <v>186162</v>
      </c>
      <c r="W130" s="49">
        <f>IFERROR(((VLOOKUP($L130,[1]Koeficienty_ITI!$A$2:$H$40,7,0))*$H130),0)</f>
        <v>465405</v>
      </c>
      <c r="X130" s="50">
        <f>IFERROR(((VLOOKUP($L130,[1]Koeficienty_ITI!$A$2:$H$40,8,0))*$H130),0)</f>
        <v>465405</v>
      </c>
      <c r="Y130" s="48">
        <f t="shared" si="10"/>
        <v>186162</v>
      </c>
      <c r="Z130" s="49">
        <f t="shared" si="11"/>
        <v>0</v>
      </c>
      <c r="AA130" s="51">
        <f t="shared" si="12"/>
        <v>279243</v>
      </c>
      <c r="AB130" s="52" t="str">
        <f t="shared" si="17"/>
        <v>áno</v>
      </c>
      <c r="AC130" s="55" t="s">
        <v>58</v>
      </c>
      <c r="AD130" s="53" t="s">
        <v>59</v>
      </c>
      <c r="AE130" s="54" t="s">
        <v>60</v>
      </c>
      <c r="AF130" s="37" t="s">
        <v>42</v>
      </c>
      <c r="AG130" s="38" t="s">
        <v>188</v>
      </c>
      <c r="AH130" s="38"/>
    </row>
    <row r="131" spans="1:34" ht="28" hidden="1">
      <c r="A131" s="40" t="s">
        <v>187</v>
      </c>
      <c r="B131" s="22" t="s">
        <v>34</v>
      </c>
      <c r="C131" s="41" t="s">
        <v>49</v>
      </c>
      <c r="D131" s="42" t="s">
        <v>50</v>
      </c>
      <c r="E131" s="42" t="s">
        <v>61</v>
      </c>
      <c r="F131" s="42" t="s">
        <v>57</v>
      </c>
      <c r="G131" s="43">
        <v>177452</v>
      </c>
      <c r="H131" s="44">
        <v>177452</v>
      </c>
      <c r="I131" s="73">
        <f t="shared" si="18"/>
        <v>0</v>
      </c>
      <c r="J131" s="41" t="s">
        <v>49</v>
      </c>
      <c r="K131" s="42" t="s">
        <v>50</v>
      </c>
      <c r="L131" s="42" t="s">
        <v>62</v>
      </c>
      <c r="M131" s="42" t="s">
        <v>38</v>
      </c>
      <c r="N131" s="45">
        <v>4649450</v>
      </c>
      <c r="O131" s="46">
        <f>N131+H127+H128+H129+H130+H131</f>
        <v>9448338.4299999997</v>
      </c>
      <c r="P131" s="26" t="s">
        <v>63</v>
      </c>
      <c r="Q131" s="27" t="s">
        <v>64</v>
      </c>
      <c r="R131" s="47"/>
      <c r="S131" s="48">
        <f>IFERROR(((VLOOKUP($E131,[1]Koeficienty_ITI!$A$2:$H$40,6,0))*$H131),0)</f>
        <v>70980.800000000003</v>
      </c>
      <c r="T131" s="49">
        <f>IFERROR(((VLOOKUP($E131,[1]Koeficienty_ITI!$A$2:$H$40,7,0))*$H131),0)</f>
        <v>177452</v>
      </c>
      <c r="U131" s="50">
        <f>IFERROR(((VLOOKUP($E131,[1]Koeficienty_ITI!$A$2:$H$40,8,0))*$H131),0)</f>
        <v>0</v>
      </c>
      <c r="V131" s="48">
        <f>IFERROR(((VLOOKUP($L131,[1]Koeficienty_ITI!$A$2:$H$40,6,0))*$H131),0)</f>
        <v>70980.800000000003</v>
      </c>
      <c r="W131" s="49">
        <f>IFERROR(((VLOOKUP($L131,[1]Koeficienty_ITI!$A$2:$H$40,7,0))*$H131),0)</f>
        <v>177452</v>
      </c>
      <c r="X131" s="50">
        <f>IFERROR(((VLOOKUP($L131,[1]Koeficienty_ITI!$A$2:$H$40,8,0))*$H131),0)</f>
        <v>177452</v>
      </c>
      <c r="Y131" s="48">
        <f t="shared" si="10"/>
        <v>0</v>
      </c>
      <c r="Z131" s="49">
        <f t="shared" si="11"/>
        <v>0</v>
      </c>
      <c r="AA131" s="51">
        <f t="shared" si="12"/>
        <v>177452</v>
      </c>
      <c r="AB131" s="52" t="str">
        <f t="shared" si="17"/>
        <v>áno</v>
      </c>
      <c r="AC131" s="55" t="s">
        <v>58</v>
      </c>
      <c r="AD131" s="53" t="s">
        <v>59</v>
      </c>
      <c r="AE131" s="54" t="s">
        <v>60</v>
      </c>
      <c r="AF131" s="37" t="s">
        <v>42</v>
      </c>
      <c r="AG131" s="38" t="s">
        <v>154</v>
      </c>
      <c r="AH131" s="38"/>
    </row>
    <row r="132" spans="1:34" ht="28" hidden="1">
      <c r="A132" s="40" t="s">
        <v>187</v>
      </c>
      <c r="B132" s="22" t="s">
        <v>34</v>
      </c>
      <c r="C132" s="41" t="s">
        <v>49</v>
      </c>
      <c r="D132" s="42" t="s">
        <v>50</v>
      </c>
      <c r="E132" s="42" t="s">
        <v>111</v>
      </c>
      <c r="F132" s="42" t="s">
        <v>57</v>
      </c>
      <c r="G132" s="43">
        <v>1582196</v>
      </c>
      <c r="H132" s="44">
        <v>1582196</v>
      </c>
      <c r="I132" s="73">
        <f t="shared" si="18"/>
        <v>0</v>
      </c>
      <c r="J132" s="41" t="s">
        <v>49</v>
      </c>
      <c r="K132" s="42" t="s">
        <v>50</v>
      </c>
      <c r="L132" s="42" t="s">
        <v>62</v>
      </c>
      <c r="M132" s="42" t="s">
        <v>38</v>
      </c>
      <c r="N132" s="45">
        <v>4649450</v>
      </c>
      <c r="O132" s="46">
        <f>N132+H127+H128+H129+H130+H131+H132</f>
        <v>11030534.43</v>
      </c>
      <c r="P132" s="26" t="s">
        <v>112</v>
      </c>
      <c r="Q132" s="27" t="s">
        <v>64</v>
      </c>
      <c r="R132" s="47"/>
      <c r="S132" s="48">
        <f>IFERROR(((VLOOKUP($E132,[1]Koeficienty_ITI!$A$2:$H$40,6,0))*$H132),0)</f>
        <v>632878.4</v>
      </c>
      <c r="T132" s="49">
        <f>IFERROR(((VLOOKUP($E132,[1]Koeficienty_ITI!$A$2:$H$40,7,0))*$H132),0)</f>
        <v>1582196</v>
      </c>
      <c r="U132" s="50">
        <f>IFERROR(((VLOOKUP($E132,[1]Koeficienty_ITI!$A$2:$H$40,8,0))*$H132),0)</f>
        <v>0</v>
      </c>
      <c r="V132" s="48">
        <f>IFERROR(((VLOOKUP($L132,[1]Koeficienty_ITI!$A$2:$H$40,6,0))*$H132),0)</f>
        <v>632878.4</v>
      </c>
      <c r="W132" s="49">
        <f>IFERROR(((VLOOKUP($L132,[1]Koeficienty_ITI!$A$2:$H$40,7,0))*$H132),0)</f>
        <v>1582196</v>
      </c>
      <c r="X132" s="50">
        <f>IFERROR(((VLOOKUP($L132,[1]Koeficienty_ITI!$A$2:$H$40,8,0))*$H132),0)</f>
        <v>1582196</v>
      </c>
      <c r="Y132" s="48">
        <f t="shared" si="10"/>
        <v>0</v>
      </c>
      <c r="Z132" s="49">
        <f t="shared" si="11"/>
        <v>0</v>
      </c>
      <c r="AA132" s="51">
        <f t="shared" si="12"/>
        <v>1582196</v>
      </c>
      <c r="AB132" s="52" t="str">
        <f t="shared" si="17"/>
        <v>áno</v>
      </c>
      <c r="AC132" s="55" t="s">
        <v>58</v>
      </c>
      <c r="AD132" s="53" t="s">
        <v>59</v>
      </c>
      <c r="AE132" s="54" t="s">
        <v>60</v>
      </c>
      <c r="AF132" s="37" t="s">
        <v>42</v>
      </c>
      <c r="AG132" s="38" t="s">
        <v>154</v>
      </c>
      <c r="AH132" s="38"/>
    </row>
    <row r="133" spans="1:34" ht="84" hidden="1">
      <c r="A133" s="40" t="s">
        <v>187</v>
      </c>
      <c r="B133" s="22" t="s">
        <v>34</v>
      </c>
      <c r="C133" s="41" t="s">
        <v>49</v>
      </c>
      <c r="D133" s="42" t="s">
        <v>50</v>
      </c>
      <c r="E133" s="42" t="s">
        <v>114</v>
      </c>
      <c r="F133" s="42" t="s">
        <v>57</v>
      </c>
      <c r="G133" s="59">
        <v>1105933</v>
      </c>
      <c r="H133" s="44">
        <v>1105933</v>
      </c>
      <c r="I133" s="73">
        <f t="shared" si="18"/>
        <v>0</v>
      </c>
      <c r="J133" s="41" t="s">
        <v>49</v>
      </c>
      <c r="K133" s="42" t="s">
        <v>50</v>
      </c>
      <c r="L133" s="42" t="s">
        <v>62</v>
      </c>
      <c r="M133" s="42" t="s">
        <v>38</v>
      </c>
      <c r="N133" s="78">
        <v>4649450</v>
      </c>
      <c r="O133" s="60">
        <f>N133+H127+H128+H129+H130+H131+H132+H133</f>
        <v>12136467.43</v>
      </c>
      <c r="P133" s="61" t="s">
        <v>115</v>
      </c>
      <c r="Q133" s="27" t="s">
        <v>64</v>
      </c>
      <c r="R133" s="47" t="s">
        <v>116</v>
      </c>
      <c r="S133" s="62">
        <f>(H133*0.4*([2]PSK_schvaleny_Dimenzia_1!$AE$185/([2]PSK_schvaleny_Dimenzia_1!$AE$185+[2]PSK_schvaleny_Dimenzia_1!$AE$194+[2]PSK_schvaleny_Dimenzia_1!$AE$204)))+(H133*0.4*([2]PSK_schvaleny_Dimenzia_1!$AE$194/([2]PSK_schvaleny_Dimenzia_1!$AE$185+[2]PSK_schvaleny_Dimenzia_1!$AE$194+[2]PSK_schvaleny_Dimenzia_1!$AE$204)))+(H133*1*([2]PSK_schvaleny_Dimenzia_1!$AE$204/([2]PSK_schvaleny_Dimenzia_1!$AE$185+[2]PSK_schvaleny_Dimenzia_1!$AE$194+[2]PSK_schvaleny_Dimenzia_1!$AE$204)))</f>
        <v>644738.62349318317</v>
      </c>
      <c r="T133" s="49">
        <f>H133*1</f>
        <v>1105933</v>
      </c>
      <c r="U133" s="50">
        <f>H133*0</f>
        <v>0</v>
      </c>
      <c r="V133" s="48">
        <f>IFERROR(((VLOOKUP($L133,[1]Koeficienty_ITI!$A$2:$H$40,6,0))*$H133),0)</f>
        <v>442373.2</v>
      </c>
      <c r="W133" s="49">
        <f>IFERROR(((VLOOKUP($L133,[1]Koeficienty_ITI!$A$2:$H$40,7,0))*$H133),0)</f>
        <v>1105933</v>
      </c>
      <c r="X133" s="50">
        <f>IFERROR(((VLOOKUP($L133,[1]Koeficienty_ITI!$A$2:$H$40,8,0))*$H133),0)</f>
        <v>1105933</v>
      </c>
      <c r="Y133" s="48">
        <f t="shared" si="10"/>
        <v>-202365.42349318316</v>
      </c>
      <c r="Z133" s="49">
        <f t="shared" si="11"/>
        <v>0</v>
      </c>
      <c r="AA133" s="51">
        <f t="shared" si="12"/>
        <v>1105933</v>
      </c>
      <c r="AB133" s="52" t="str">
        <f t="shared" si="17"/>
        <v>áno</v>
      </c>
      <c r="AC133" s="55" t="s">
        <v>58</v>
      </c>
      <c r="AD133" s="71" t="s">
        <v>132</v>
      </c>
      <c r="AE133" s="54" t="s">
        <v>156</v>
      </c>
      <c r="AF133" s="37" t="s">
        <v>42</v>
      </c>
      <c r="AG133" s="38" t="s">
        <v>153</v>
      </c>
      <c r="AH133" s="38"/>
    </row>
    <row r="134" spans="1:34" ht="28" hidden="1">
      <c r="A134" s="40" t="s">
        <v>187</v>
      </c>
      <c r="B134" s="22" t="s">
        <v>34</v>
      </c>
      <c r="C134" s="41" t="s">
        <v>49</v>
      </c>
      <c r="D134" s="42" t="s">
        <v>50</v>
      </c>
      <c r="E134" s="42" t="s">
        <v>89</v>
      </c>
      <c r="F134" s="42" t="s">
        <v>57</v>
      </c>
      <c r="G134" s="43">
        <v>718773</v>
      </c>
      <c r="H134" s="44">
        <v>718773</v>
      </c>
      <c r="I134" s="73">
        <f t="shared" si="18"/>
        <v>0</v>
      </c>
      <c r="J134" s="41" t="s">
        <v>49</v>
      </c>
      <c r="K134" s="42" t="s">
        <v>50</v>
      </c>
      <c r="L134" s="42" t="s">
        <v>62</v>
      </c>
      <c r="M134" s="42" t="s">
        <v>38</v>
      </c>
      <c r="N134" s="45">
        <v>4649450</v>
      </c>
      <c r="O134" s="46">
        <f>N134+H127+H128+H129+H130+H131+H132+H133+H134</f>
        <v>12855240.43</v>
      </c>
      <c r="P134" s="27" t="s">
        <v>64</v>
      </c>
      <c r="Q134" s="27" t="s">
        <v>64</v>
      </c>
      <c r="R134" s="47"/>
      <c r="S134" s="48">
        <f>IFERROR(((VLOOKUP($E134,[1]Koeficienty_ITI!$A$2:$H$40,6,0))*$H134),0)</f>
        <v>287509.2</v>
      </c>
      <c r="T134" s="49">
        <f>IFERROR(((VLOOKUP($E134,[1]Koeficienty_ITI!$A$2:$H$40,7,0))*$H134),0)</f>
        <v>718773</v>
      </c>
      <c r="U134" s="50">
        <f>IFERROR(((VLOOKUP($E134,[1]Koeficienty_ITI!$A$2:$H$40,8,0))*$H134),0)</f>
        <v>718773</v>
      </c>
      <c r="V134" s="48">
        <f>IFERROR(((VLOOKUP($L134,[1]Koeficienty_ITI!$A$2:$H$40,6,0))*$H134),0)</f>
        <v>287509.2</v>
      </c>
      <c r="W134" s="49">
        <f>IFERROR(((VLOOKUP($L134,[1]Koeficienty_ITI!$A$2:$H$40,7,0))*$H134),0)</f>
        <v>718773</v>
      </c>
      <c r="X134" s="50">
        <f>IFERROR(((VLOOKUP($L134,[1]Koeficienty_ITI!$A$2:$H$40,8,0))*$H134),0)</f>
        <v>718773</v>
      </c>
      <c r="Y134" s="48">
        <f t="shared" ref="Y134:Y197" si="19">V134-S134</f>
        <v>0</v>
      </c>
      <c r="Z134" s="49">
        <f t="shared" ref="Z134:Z197" si="20">W134-T134</f>
        <v>0</v>
      </c>
      <c r="AA134" s="51">
        <f t="shared" ref="AA134:AA197" si="21">X134-U134</f>
        <v>0</v>
      </c>
      <c r="AB134" s="52" t="str">
        <f t="shared" si="17"/>
        <v>áno</v>
      </c>
      <c r="AC134" s="55" t="s">
        <v>58</v>
      </c>
      <c r="AD134" s="53" t="s">
        <v>59</v>
      </c>
      <c r="AE134" s="54" t="s">
        <v>60</v>
      </c>
      <c r="AF134" s="37" t="s">
        <v>42</v>
      </c>
      <c r="AG134" s="38" t="s">
        <v>43</v>
      </c>
      <c r="AH134" s="38"/>
    </row>
    <row r="135" spans="1:34" ht="28" hidden="1">
      <c r="A135" s="40" t="s">
        <v>187</v>
      </c>
      <c r="B135" s="22" t="s">
        <v>34</v>
      </c>
      <c r="C135" s="41" t="s">
        <v>77</v>
      </c>
      <c r="D135" s="42" t="s">
        <v>78</v>
      </c>
      <c r="E135" s="42" t="s">
        <v>95</v>
      </c>
      <c r="F135" s="42" t="s">
        <v>92</v>
      </c>
      <c r="G135" s="43">
        <v>1464533</v>
      </c>
      <c r="H135" s="44">
        <v>1464533</v>
      </c>
      <c r="I135" s="73">
        <f t="shared" si="18"/>
        <v>0</v>
      </c>
      <c r="J135" s="41" t="s">
        <v>77</v>
      </c>
      <c r="K135" s="42" t="s">
        <v>81</v>
      </c>
      <c r="L135" s="42" t="s">
        <v>82</v>
      </c>
      <c r="M135" s="42" t="s">
        <v>38</v>
      </c>
      <c r="N135" s="45">
        <v>2069053</v>
      </c>
      <c r="O135" s="46">
        <f>N135+H135</f>
        <v>3533586</v>
      </c>
      <c r="P135" s="26" t="s">
        <v>96</v>
      </c>
      <c r="Q135" s="27" t="s">
        <v>84</v>
      </c>
      <c r="R135" s="47"/>
      <c r="S135" s="48">
        <f>IFERROR(((VLOOKUP($E135,[1]Koeficienty_ITI!$A$2:$H$40,6,0))*$H135),0)</f>
        <v>0</v>
      </c>
      <c r="T135" s="49">
        <f>IFERROR(((VLOOKUP($E135,[1]Koeficienty_ITI!$A$2:$H$40,7,0))*$H135),0)</f>
        <v>0</v>
      </c>
      <c r="U135" s="50">
        <f>IFERROR(((VLOOKUP($E135,[1]Koeficienty_ITI!$A$2:$H$40,8,0))*$H135),0)</f>
        <v>0</v>
      </c>
      <c r="V135" s="48">
        <f>IFERROR(((VLOOKUP($L135,[1]Koeficienty_ITI!$A$2:$H$40,6,0))*$H135),0)</f>
        <v>0</v>
      </c>
      <c r="W135" s="49">
        <f>IFERROR(((VLOOKUP($L135,[1]Koeficienty_ITI!$A$2:$H$40,7,0))*$H135),0)</f>
        <v>0</v>
      </c>
      <c r="X135" s="50">
        <f>IFERROR(((VLOOKUP($L135,[1]Koeficienty_ITI!$A$2:$H$40,8,0))*$H135),0)</f>
        <v>0</v>
      </c>
      <c r="Y135" s="48">
        <f t="shared" si="19"/>
        <v>0</v>
      </c>
      <c r="Z135" s="49">
        <f t="shared" si="20"/>
        <v>0</v>
      </c>
      <c r="AA135" s="51">
        <f t="shared" si="21"/>
        <v>0</v>
      </c>
      <c r="AB135" s="52" t="s">
        <v>41</v>
      </c>
      <c r="AC135" s="55" t="s">
        <v>58</v>
      </c>
      <c r="AD135" s="53" t="s">
        <v>42</v>
      </c>
      <c r="AE135" s="54" t="s">
        <v>126</v>
      </c>
      <c r="AF135" s="37" t="s">
        <v>127</v>
      </c>
      <c r="AG135" s="38" t="s">
        <v>43</v>
      </c>
      <c r="AH135" s="38" t="s">
        <v>135</v>
      </c>
    </row>
    <row r="136" spans="1:34" ht="28" hidden="1">
      <c r="A136" s="40" t="s">
        <v>187</v>
      </c>
      <c r="B136" s="22" t="s">
        <v>34</v>
      </c>
      <c r="C136" s="41" t="s">
        <v>77</v>
      </c>
      <c r="D136" s="42" t="s">
        <v>78</v>
      </c>
      <c r="E136" s="42" t="s">
        <v>79</v>
      </c>
      <c r="F136" s="42" t="s">
        <v>80</v>
      </c>
      <c r="G136" s="43">
        <v>247078</v>
      </c>
      <c r="H136" s="44">
        <v>247078</v>
      </c>
      <c r="I136" s="73">
        <f t="shared" si="18"/>
        <v>0</v>
      </c>
      <c r="J136" s="41" t="s">
        <v>77</v>
      </c>
      <c r="K136" s="42" t="s">
        <v>81</v>
      </c>
      <c r="L136" s="42" t="s">
        <v>82</v>
      </c>
      <c r="M136" s="42" t="s">
        <v>38</v>
      </c>
      <c r="N136" s="45">
        <v>2069053</v>
      </c>
      <c r="O136" s="46">
        <f>N136+H135+H136</f>
        <v>3780664</v>
      </c>
      <c r="P136" s="26" t="s">
        <v>83</v>
      </c>
      <c r="Q136" s="27" t="s">
        <v>84</v>
      </c>
      <c r="R136" s="47"/>
      <c r="S136" s="48">
        <f>IFERROR(((VLOOKUP($E136,[1]Koeficienty_ITI!$A$2:$H$40,6,0))*$H136),0)</f>
        <v>0</v>
      </c>
      <c r="T136" s="49">
        <f>IFERROR(((VLOOKUP($E136,[1]Koeficienty_ITI!$A$2:$H$40,7,0))*$H136),0)</f>
        <v>0</v>
      </c>
      <c r="U136" s="50">
        <f>IFERROR(((VLOOKUP($E136,[1]Koeficienty_ITI!$A$2:$H$40,8,0))*$H136),0)</f>
        <v>0</v>
      </c>
      <c r="V136" s="48">
        <f>IFERROR(((VLOOKUP($L136,[1]Koeficienty_ITI!$A$2:$H$40,6,0))*$H136),0)</f>
        <v>0</v>
      </c>
      <c r="W136" s="49">
        <f>IFERROR(((VLOOKUP($L136,[1]Koeficienty_ITI!$A$2:$H$40,7,0))*$H136),0)</f>
        <v>0</v>
      </c>
      <c r="X136" s="50">
        <f>IFERROR(((VLOOKUP($L136,[1]Koeficienty_ITI!$A$2:$H$40,8,0))*$H136),0)</f>
        <v>0</v>
      </c>
      <c r="Y136" s="48">
        <f t="shared" si="19"/>
        <v>0</v>
      </c>
      <c r="Z136" s="49">
        <f t="shared" si="20"/>
        <v>0</v>
      </c>
      <c r="AA136" s="51">
        <f t="shared" si="21"/>
        <v>0</v>
      </c>
      <c r="AB136" s="52" t="str">
        <f t="shared" ref="AB136:AB144" si="22">IF(F136=M136,"nie","áno")</f>
        <v>áno</v>
      </c>
      <c r="AC136" s="55" t="s">
        <v>58</v>
      </c>
      <c r="AD136" s="53" t="s">
        <v>59</v>
      </c>
      <c r="AE136" s="54" t="s">
        <v>60</v>
      </c>
      <c r="AF136" s="37" t="s">
        <v>42</v>
      </c>
      <c r="AG136" s="38" t="s">
        <v>43</v>
      </c>
      <c r="AH136" s="38"/>
    </row>
    <row r="137" spans="1:34" ht="42" hidden="1">
      <c r="A137" s="40" t="s">
        <v>187</v>
      </c>
      <c r="B137" s="22" t="s">
        <v>34</v>
      </c>
      <c r="C137" s="41" t="s">
        <v>98</v>
      </c>
      <c r="D137" s="42" t="s">
        <v>99</v>
      </c>
      <c r="E137" s="42" t="s">
        <v>107</v>
      </c>
      <c r="F137" s="42" t="s">
        <v>38</v>
      </c>
      <c r="G137" s="43">
        <v>548814</v>
      </c>
      <c r="H137" s="44">
        <v>118150</v>
      </c>
      <c r="I137" s="73">
        <f t="shared" si="18"/>
        <v>430664</v>
      </c>
      <c r="J137" s="41" t="s">
        <v>49</v>
      </c>
      <c r="K137" s="42" t="s">
        <v>68</v>
      </c>
      <c r="L137" s="42" t="s">
        <v>69</v>
      </c>
      <c r="M137" s="42" t="s">
        <v>70</v>
      </c>
      <c r="N137" s="45">
        <v>3457732</v>
      </c>
      <c r="O137" s="46">
        <f>N137+H137</f>
        <v>3575882</v>
      </c>
      <c r="P137" s="26" t="s">
        <v>47</v>
      </c>
      <c r="Q137" s="27" t="s">
        <v>158</v>
      </c>
      <c r="R137" s="47"/>
      <c r="S137" s="48">
        <f>IFERROR(((VLOOKUP($E137,[1]Koeficienty_ITI!$A$2:$H$40,6,0))*$H137),0)</f>
        <v>0</v>
      </c>
      <c r="T137" s="49">
        <f>IFERROR(((VLOOKUP($E137,[1]Koeficienty_ITI!$A$2:$H$40,7,0))*$H137),0)</f>
        <v>0</v>
      </c>
      <c r="U137" s="50">
        <f>IFERROR(((VLOOKUP($E137,[1]Koeficienty_ITI!$A$2:$H$40,8,0))*$H137),0)</f>
        <v>0</v>
      </c>
      <c r="V137" s="48">
        <f>IFERROR(((VLOOKUP($L137,[1]Koeficienty_ITI!$A$2:$H$40,6,0))*$H137),0)</f>
        <v>118150</v>
      </c>
      <c r="W137" s="49">
        <f>IFERROR(((VLOOKUP($L137,[1]Koeficienty_ITI!$A$2:$H$40,7,0))*$H137),0)</f>
        <v>47260</v>
      </c>
      <c r="X137" s="50">
        <f>IFERROR(((VLOOKUP($L137,[1]Koeficienty_ITI!$A$2:$H$40,8,0))*$H137),0)</f>
        <v>0</v>
      </c>
      <c r="Y137" s="48">
        <f t="shared" si="19"/>
        <v>118150</v>
      </c>
      <c r="Z137" s="49">
        <f t="shared" si="20"/>
        <v>47260</v>
      </c>
      <c r="AA137" s="51">
        <f t="shared" si="21"/>
        <v>0</v>
      </c>
      <c r="AB137" s="52" t="str">
        <f t="shared" si="22"/>
        <v>áno</v>
      </c>
      <c r="AC137" s="55" t="s">
        <v>58</v>
      </c>
      <c r="AD137" s="53" t="s">
        <v>59</v>
      </c>
      <c r="AE137" s="54" t="s">
        <v>101</v>
      </c>
      <c r="AF137" s="37" t="s">
        <v>42</v>
      </c>
      <c r="AG137" s="38" t="s">
        <v>88</v>
      </c>
      <c r="AH137" s="38"/>
    </row>
    <row r="138" spans="1:34" ht="42" hidden="1">
      <c r="A138" s="40" t="s">
        <v>187</v>
      </c>
      <c r="B138" s="22" t="s">
        <v>34</v>
      </c>
      <c r="C138" s="41" t="s">
        <v>98</v>
      </c>
      <c r="D138" s="42" t="s">
        <v>99</v>
      </c>
      <c r="E138" s="42" t="s">
        <v>108</v>
      </c>
      <c r="F138" s="42" t="s">
        <v>38</v>
      </c>
      <c r="G138" s="43">
        <v>471828</v>
      </c>
      <c r="H138" s="44">
        <v>259327.35</v>
      </c>
      <c r="I138" s="73">
        <f t="shared" si="18"/>
        <v>212500.65</v>
      </c>
      <c r="J138" s="41" t="s">
        <v>49</v>
      </c>
      <c r="K138" s="42" t="s">
        <v>68</v>
      </c>
      <c r="L138" s="42" t="s">
        <v>69</v>
      </c>
      <c r="M138" s="42" t="s">
        <v>70</v>
      </c>
      <c r="N138" s="45">
        <v>3457732</v>
      </c>
      <c r="O138" s="46">
        <f>N138+H137+H138</f>
        <v>3835209.35</v>
      </c>
      <c r="P138" s="26" t="s">
        <v>47</v>
      </c>
      <c r="Q138" s="27" t="s">
        <v>158</v>
      </c>
      <c r="R138" s="47"/>
      <c r="S138" s="48">
        <f>IFERROR(((VLOOKUP($E138,[1]Koeficienty_ITI!$A$2:$H$40,6,0))*$H138),0)</f>
        <v>0</v>
      </c>
      <c r="T138" s="49">
        <f>IFERROR(((VLOOKUP($E138,[1]Koeficienty_ITI!$A$2:$H$40,7,0))*$H138),0)</f>
        <v>0</v>
      </c>
      <c r="U138" s="50">
        <f>IFERROR(((VLOOKUP($E138,[1]Koeficienty_ITI!$A$2:$H$40,8,0))*$H138),0)</f>
        <v>0</v>
      </c>
      <c r="V138" s="48">
        <f>IFERROR(((VLOOKUP($L138,[1]Koeficienty_ITI!$A$2:$H$40,6,0))*$H138),0)</f>
        <v>259327.35</v>
      </c>
      <c r="W138" s="49">
        <f>IFERROR(((VLOOKUP($L138,[1]Koeficienty_ITI!$A$2:$H$40,7,0))*$H138),0)</f>
        <v>103730.94</v>
      </c>
      <c r="X138" s="50">
        <f>IFERROR(((VLOOKUP($L138,[1]Koeficienty_ITI!$A$2:$H$40,8,0))*$H138),0)</f>
        <v>0</v>
      </c>
      <c r="Y138" s="48">
        <f t="shared" si="19"/>
        <v>259327.35</v>
      </c>
      <c r="Z138" s="49">
        <f t="shared" si="20"/>
        <v>103730.94</v>
      </c>
      <c r="AA138" s="51">
        <f t="shared" si="21"/>
        <v>0</v>
      </c>
      <c r="AB138" s="52" t="str">
        <f t="shared" si="22"/>
        <v>áno</v>
      </c>
      <c r="AC138" s="55" t="s">
        <v>58</v>
      </c>
      <c r="AD138" s="53" t="s">
        <v>59</v>
      </c>
      <c r="AE138" s="54" t="s">
        <v>101</v>
      </c>
      <c r="AF138" s="37" t="s">
        <v>42</v>
      </c>
      <c r="AG138" s="38" t="s">
        <v>88</v>
      </c>
      <c r="AH138" s="38"/>
    </row>
    <row r="139" spans="1:34" ht="84" hidden="1">
      <c r="A139" s="63" t="s">
        <v>189</v>
      </c>
      <c r="B139" s="22" t="s">
        <v>34</v>
      </c>
      <c r="C139" s="64" t="s">
        <v>49</v>
      </c>
      <c r="D139" s="65" t="s">
        <v>50</v>
      </c>
      <c r="E139" s="65" t="s">
        <v>119</v>
      </c>
      <c r="F139" s="65" t="s">
        <v>57</v>
      </c>
      <c r="G139" s="66">
        <v>8990650</v>
      </c>
      <c r="H139" s="67">
        <v>5000000</v>
      </c>
      <c r="I139" s="73">
        <f t="shared" si="18"/>
        <v>3990650</v>
      </c>
      <c r="J139" s="64" t="s">
        <v>49</v>
      </c>
      <c r="K139" s="65" t="s">
        <v>68</v>
      </c>
      <c r="L139" s="65" t="s">
        <v>69</v>
      </c>
      <c r="M139" s="65" t="s">
        <v>70</v>
      </c>
      <c r="N139" s="68">
        <v>7149962</v>
      </c>
      <c r="O139" s="69">
        <f>N139+H139</f>
        <v>12149962</v>
      </c>
      <c r="P139" s="56" t="s">
        <v>120</v>
      </c>
      <c r="Q139" s="27" t="s">
        <v>158</v>
      </c>
      <c r="R139" s="47"/>
      <c r="S139" s="48">
        <f>IFERROR(((VLOOKUP($E139,[1]Koeficienty_ITI!$A$2:$H$40,6,0))*$H139),0)</f>
        <v>5000000</v>
      </c>
      <c r="T139" s="49">
        <f>IFERROR(((VLOOKUP($E139,[1]Koeficienty_ITI!$A$2:$H$40,7,0))*$H139),0)</f>
        <v>5000000</v>
      </c>
      <c r="U139" s="50">
        <f>IFERROR(((VLOOKUP($E139,[1]Koeficienty_ITI!$A$2:$H$40,8,0))*$H139),0)</f>
        <v>2000000</v>
      </c>
      <c r="V139" s="48">
        <f>IFERROR(((VLOOKUP($L139,[1]Koeficienty_ITI!$A$2:$H$40,6,0))*$H139),0)</f>
        <v>5000000</v>
      </c>
      <c r="W139" s="49">
        <f>IFERROR(((VLOOKUP($L139,[1]Koeficienty_ITI!$A$2:$H$40,7,0))*$H139),0)</f>
        <v>2000000</v>
      </c>
      <c r="X139" s="50">
        <f>IFERROR(((VLOOKUP($L139,[1]Koeficienty_ITI!$A$2:$H$40,8,0))*$H139),0)</f>
        <v>0</v>
      </c>
      <c r="Y139" s="48">
        <f t="shared" si="19"/>
        <v>0</v>
      </c>
      <c r="Z139" s="49">
        <f t="shared" si="20"/>
        <v>-3000000</v>
      </c>
      <c r="AA139" s="51">
        <f t="shared" si="21"/>
        <v>-2000000</v>
      </c>
      <c r="AB139" s="52" t="str">
        <f t="shared" si="22"/>
        <v>áno</v>
      </c>
      <c r="AC139" s="55" t="s">
        <v>58</v>
      </c>
      <c r="AD139" s="53" t="s">
        <v>59</v>
      </c>
      <c r="AE139" s="79" t="s">
        <v>183</v>
      </c>
      <c r="AF139" s="37" t="s">
        <v>42</v>
      </c>
      <c r="AG139" s="38" t="s">
        <v>184</v>
      </c>
      <c r="AH139" s="38"/>
    </row>
    <row r="140" spans="1:34" ht="28" hidden="1">
      <c r="A140" s="113" t="s">
        <v>176</v>
      </c>
      <c r="B140" s="105" t="s">
        <v>34</v>
      </c>
      <c r="C140" s="114" t="s">
        <v>98</v>
      </c>
      <c r="D140" s="115" t="s">
        <v>99</v>
      </c>
      <c r="E140" s="117" t="s">
        <v>165</v>
      </c>
      <c r="F140" s="115" t="s">
        <v>38</v>
      </c>
      <c r="G140" s="66">
        <v>225364</v>
      </c>
      <c r="H140" s="118">
        <v>225364</v>
      </c>
      <c r="I140" s="73">
        <f t="shared" si="18"/>
        <v>0</v>
      </c>
      <c r="J140" s="119" t="s">
        <v>98</v>
      </c>
      <c r="K140" s="120" t="s">
        <v>99</v>
      </c>
      <c r="L140" s="120" t="s">
        <v>163</v>
      </c>
      <c r="M140" s="120" t="s">
        <v>38</v>
      </c>
      <c r="N140" s="68">
        <v>4265644</v>
      </c>
      <c r="O140" s="69">
        <f>N140+H134+H138+H139+H140</f>
        <v>10469108.35</v>
      </c>
      <c r="P140" s="26" t="s">
        <v>47</v>
      </c>
      <c r="Q140" s="27" t="s">
        <v>130</v>
      </c>
      <c r="R140" s="47"/>
      <c r="S140" s="48">
        <f>IFERROR(((VLOOKUP($E140,[1]Koeficienty_ITI!$A$2:$H$40,6,0))*$H140),0)</f>
        <v>0</v>
      </c>
      <c r="T140" s="49">
        <f>IFERROR(((VLOOKUP($E140,[1]Koeficienty_ITI!$A$2:$H$40,7,0))*$H140),0)</f>
        <v>0</v>
      </c>
      <c r="U140" s="50">
        <f>IFERROR(((VLOOKUP($E140,[1]Koeficienty_ITI!$A$2:$H$40,8,0))*$H140),0)</f>
        <v>0</v>
      </c>
      <c r="V140" s="48">
        <f>IFERROR(((VLOOKUP($L140,[1]Koeficienty_ITI!$A$2:$H$40,6,0))*$H140),0)</f>
        <v>0</v>
      </c>
      <c r="W140" s="49">
        <f>IFERROR(((VLOOKUP($L140,[1]Koeficienty_ITI!$A$2:$H$40,7,0))*$H140),0)</f>
        <v>0</v>
      </c>
      <c r="X140" s="50">
        <f>IFERROR(((VLOOKUP($L140,[1]Koeficienty_ITI!$A$2:$H$40,8,0))*$H140),0)</f>
        <v>0</v>
      </c>
      <c r="Y140" s="48">
        <f t="shared" si="19"/>
        <v>0</v>
      </c>
      <c r="Z140" s="49">
        <f t="shared" si="20"/>
        <v>0</v>
      </c>
      <c r="AA140" s="51">
        <f t="shared" si="21"/>
        <v>0</v>
      </c>
      <c r="AB140" s="52" t="str">
        <f t="shared" si="22"/>
        <v>nie</v>
      </c>
      <c r="AC140" s="34" t="s">
        <v>41</v>
      </c>
      <c r="AD140" s="53" t="s">
        <v>42</v>
      </c>
      <c r="AE140" s="54"/>
      <c r="AF140" s="37" t="s">
        <v>42</v>
      </c>
      <c r="AG140" s="38" t="s">
        <v>43</v>
      </c>
      <c r="AH140" s="38" t="s">
        <v>44</v>
      </c>
    </row>
    <row r="141" spans="1:34" ht="28" hidden="1">
      <c r="A141" s="113" t="s">
        <v>187</v>
      </c>
      <c r="B141" s="105" t="s">
        <v>34</v>
      </c>
      <c r="C141" s="114" t="s">
        <v>49</v>
      </c>
      <c r="D141" s="115" t="s">
        <v>50</v>
      </c>
      <c r="E141" s="115" t="s">
        <v>52</v>
      </c>
      <c r="F141" s="115" t="s">
        <v>38</v>
      </c>
      <c r="G141" s="43">
        <v>824098</v>
      </c>
      <c r="H141" s="116">
        <v>824098</v>
      </c>
      <c r="I141" s="73">
        <f t="shared" si="18"/>
        <v>0</v>
      </c>
      <c r="J141" s="114" t="s">
        <v>49</v>
      </c>
      <c r="K141" s="115" t="s">
        <v>50</v>
      </c>
      <c r="L141" s="115" t="s">
        <v>62</v>
      </c>
      <c r="M141" s="115" t="s">
        <v>38</v>
      </c>
      <c r="N141" s="45">
        <v>4649450</v>
      </c>
      <c r="O141" s="46">
        <f>N141+H140+H141</f>
        <v>5698912</v>
      </c>
      <c r="P141" s="26" t="s">
        <v>54</v>
      </c>
      <c r="Q141" s="27" t="s">
        <v>64</v>
      </c>
      <c r="R141" s="47"/>
      <c r="S141" s="48">
        <f>IFERROR(((VLOOKUP($E141,[1]Koeficienty_ITI!$A$2:$H$40,6,0))*$H141),0)</f>
        <v>0</v>
      </c>
      <c r="T141" s="49">
        <f>IFERROR(((VLOOKUP($E141,[1]Koeficienty_ITI!$A$2:$H$40,7,0))*$H141),0)</f>
        <v>824098</v>
      </c>
      <c r="U141" s="50">
        <f>IFERROR(((VLOOKUP($E141,[1]Koeficienty_ITI!$A$2:$H$40,8,0))*$H141),0)</f>
        <v>329639.2</v>
      </c>
      <c r="V141" s="48">
        <f>IFERROR(((VLOOKUP($L141,[1]Koeficienty_ITI!$A$2:$H$40,6,0))*$H141),0)</f>
        <v>329639.2</v>
      </c>
      <c r="W141" s="49">
        <f>IFERROR(((VLOOKUP($L141,[1]Koeficienty_ITI!$A$2:$H$40,7,0))*$H141),0)</f>
        <v>824098</v>
      </c>
      <c r="X141" s="50">
        <f>IFERROR(((VLOOKUP($L141,[1]Koeficienty_ITI!$A$2:$H$40,8,0))*$H141),0)</f>
        <v>824098</v>
      </c>
      <c r="Y141" s="48">
        <f t="shared" si="19"/>
        <v>329639.2</v>
      </c>
      <c r="Z141" s="49">
        <f t="shared" si="20"/>
        <v>0</v>
      </c>
      <c r="AA141" s="51">
        <f t="shared" si="21"/>
        <v>494458.8</v>
      </c>
      <c r="AB141" s="52" t="str">
        <f t="shared" si="22"/>
        <v>nie</v>
      </c>
      <c r="AC141" s="34" t="s">
        <v>41</v>
      </c>
      <c r="AD141" s="53" t="s">
        <v>42</v>
      </c>
      <c r="AE141" s="54"/>
      <c r="AF141" s="37" t="s">
        <v>42</v>
      </c>
      <c r="AG141" s="38" t="s">
        <v>151</v>
      </c>
      <c r="AH141" s="38" t="s">
        <v>48</v>
      </c>
    </row>
    <row r="142" spans="1:34" ht="28" hidden="1">
      <c r="A142" s="40" t="s">
        <v>189</v>
      </c>
      <c r="B142" s="22" t="s">
        <v>34</v>
      </c>
      <c r="C142" s="41" t="s">
        <v>98</v>
      </c>
      <c r="D142" s="42" t="s">
        <v>99</v>
      </c>
      <c r="E142" s="42" t="s">
        <v>107</v>
      </c>
      <c r="F142" s="42" t="s">
        <v>38</v>
      </c>
      <c r="G142" s="43">
        <v>1269051</v>
      </c>
      <c r="H142" s="44">
        <v>300000</v>
      </c>
      <c r="I142" s="73">
        <f t="shared" si="18"/>
        <v>969051</v>
      </c>
      <c r="J142" s="41" t="s">
        <v>49</v>
      </c>
      <c r="K142" s="42" t="s">
        <v>65</v>
      </c>
      <c r="L142" s="42" t="s">
        <v>66</v>
      </c>
      <c r="M142" s="42" t="s">
        <v>67</v>
      </c>
      <c r="N142" s="45">
        <v>32824572</v>
      </c>
      <c r="O142" s="69">
        <f>N142+H142</f>
        <v>33124572</v>
      </c>
      <c r="P142" s="26" t="s">
        <v>47</v>
      </c>
      <c r="Q142" s="27" t="s">
        <v>71</v>
      </c>
      <c r="R142" s="47" t="s">
        <v>144</v>
      </c>
      <c r="S142" s="48">
        <f>IFERROR(((VLOOKUP($E142,[1]Koeficienty_ITI!$A$2:$H$40,6,0))*$H142),0)</f>
        <v>0</v>
      </c>
      <c r="T142" s="49">
        <f>IFERROR(((VLOOKUP($E142,[1]Koeficienty_ITI!$A$2:$H$40,7,0))*$H142),0)</f>
        <v>0</v>
      </c>
      <c r="U142" s="50">
        <f>IFERROR(((VLOOKUP($E142,[1]Koeficienty_ITI!$A$2:$H$40,8,0))*$H142),0)</f>
        <v>0</v>
      </c>
      <c r="V142" s="48">
        <f>H142*0</f>
        <v>0</v>
      </c>
      <c r="W142" s="49">
        <f>H142*0</f>
        <v>0</v>
      </c>
      <c r="X142" s="50">
        <f>H142*0</f>
        <v>0</v>
      </c>
      <c r="Y142" s="48">
        <f t="shared" si="19"/>
        <v>0</v>
      </c>
      <c r="Z142" s="49">
        <f t="shared" si="20"/>
        <v>0</v>
      </c>
      <c r="AA142" s="51">
        <f t="shared" si="21"/>
        <v>0</v>
      </c>
      <c r="AB142" s="52" t="str">
        <f t="shared" si="22"/>
        <v>áno</v>
      </c>
      <c r="AC142" s="55" t="s">
        <v>58</v>
      </c>
      <c r="AD142" s="53" t="s">
        <v>59</v>
      </c>
      <c r="AE142" s="54" t="s">
        <v>60</v>
      </c>
      <c r="AF142" s="37" t="s">
        <v>42</v>
      </c>
      <c r="AG142" s="38" t="s">
        <v>43</v>
      </c>
      <c r="AH142" s="38"/>
    </row>
    <row r="143" spans="1:34" ht="28" hidden="1">
      <c r="A143" s="113" t="s">
        <v>187</v>
      </c>
      <c r="B143" s="105" t="s">
        <v>34</v>
      </c>
      <c r="C143" s="114" t="s">
        <v>49</v>
      </c>
      <c r="D143" s="115" t="s">
        <v>50</v>
      </c>
      <c r="E143" s="115" t="s">
        <v>51</v>
      </c>
      <c r="F143" s="115" t="s">
        <v>38</v>
      </c>
      <c r="G143" s="43">
        <v>395567</v>
      </c>
      <c r="H143" s="116">
        <v>395567</v>
      </c>
      <c r="I143" s="73">
        <f t="shared" si="18"/>
        <v>0</v>
      </c>
      <c r="J143" s="114" t="s">
        <v>49</v>
      </c>
      <c r="K143" s="115" t="s">
        <v>50</v>
      </c>
      <c r="L143" s="115" t="s">
        <v>62</v>
      </c>
      <c r="M143" s="115" t="s">
        <v>38</v>
      </c>
      <c r="N143" s="45">
        <v>4649450</v>
      </c>
      <c r="O143" s="46">
        <f>N143+H141+H142+H143</f>
        <v>6169115</v>
      </c>
      <c r="P143" s="26" t="s">
        <v>53</v>
      </c>
      <c r="Q143" s="27" t="s">
        <v>64</v>
      </c>
      <c r="R143" s="47"/>
      <c r="S143" s="48">
        <f>IFERROR(((VLOOKUP($E143,[1]Koeficienty_ITI!$A$2:$H$40,6,0))*$H143),0)</f>
        <v>0</v>
      </c>
      <c r="T143" s="49">
        <f>IFERROR(((VLOOKUP($E143,[1]Koeficienty_ITI!$A$2:$H$40,7,0))*$H143),0)</f>
        <v>395567</v>
      </c>
      <c r="U143" s="50">
        <f>IFERROR(((VLOOKUP($E143,[1]Koeficienty_ITI!$A$2:$H$40,8,0))*$H143),0)</f>
        <v>0</v>
      </c>
      <c r="V143" s="48">
        <f>IFERROR(((VLOOKUP($L143,[1]Koeficienty_ITI!$A$2:$H$40,6,0))*$H143),0)</f>
        <v>158226.80000000002</v>
      </c>
      <c r="W143" s="49">
        <f>IFERROR(((VLOOKUP($L143,[1]Koeficienty_ITI!$A$2:$H$40,7,0))*$H143),0)</f>
        <v>395567</v>
      </c>
      <c r="X143" s="50">
        <f>IFERROR(((VLOOKUP($L143,[1]Koeficienty_ITI!$A$2:$H$40,8,0))*$H143),0)</f>
        <v>395567</v>
      </c>
      <c r="Y143" s="48">
        <f t="shared" si="19"/>
        <v>158226.80000000002</v>
      </c>
      <c r="Z143" s="49">
        <f t="shared" si="20"/>
        <v>0</v>
      </c>
      <c r="AA143" s="51">
        <f t="shared" si="21"/>
        <v>395567</v>
      </c>
      <c r="AB143" s="52" t="str">
        <f t="shared" si="22"/>
        <v>nie</v>
      </c>
      <c r="AC143" s="34" t="s">
        <v>41</v>
      </c>
      <c r="AD143" s="53" t="s">
        <v>42</v>
      </c>
      <c r="AE143" s="54"/>
      <c r="AF143" s="37" t="s">
        <v>42</v>
      </c>
      <c r="AG143" s="38" t="s">
        <v>151</v>
      </c>
      <c r="AH143" s="38" t="s">
        <v>48</v>
      </c>
    </row>
    <row r="144" spans="1:34" ht="28" hidden="1">
      <c r="A144" s="40" t="s">
        <v>189</v>
      </c>
      <c r="B144" s="22" t="s">
        <v>34</v>
      </c>
      <c r="C144" s="41" t="s">
        <v>49</v>
      </c>
      <c r="D144" s="42" t="s">
        <v>50</v>
      </c>
      <c r="E144" s="42" t="s">
        <v>89</v>
      </c>
      <c r="F144" s="42" t="s">
        <v>57</v>
      </c>
      <c r="G144" s="43">
        <v>1382087</v>
      </c>
      <c r="H144" s="44">
        <v>582087</v>
      </c>
      <c r="I144" s="73">
        <f t="shared" si="18"/>
        <v>800000</v>
      </c>
      <c r="J144" s="41" t="s">
        <v>49</v>
      </c>
      <c r="K144" s="42" t="s">
        <v>50</v>
      </c>
      <c r="L144" s="42" t="s">
        <v>62</v>
      </c>
      <c r="M144" s="42" t="s">
        <v>38</v>
      </c>
      <c r="N144" s="45">
        <v>8940154</v>
      </c>
      <c r="O144" s="69">
        <f>N144+H144</f>
        <v>9522241</v>
      </c>
      <c r="P144" s="27" t="s">
        <v>64</v>
      </c>
      <c r="Q144" s="27" t="s">
        <v>64</v>
      </c>
      <c r="R144" s="47"/>
      <c r="S144" s="48">
        <f>IFERROR(((VLOOKUP($E144,[1]Koeficienty_ITI!$A$2:$H$40,6,0))*$H144),0)</f>
        <v>232834.80000000002</v>
      </c>
      <c r="T144" s="49">
        <f>IFERROR(((VLOOKUP($E144,[1]Koeficienty_ITI!$A$2:$H$40,7,0))*$H144),0)</f>
        <v>582087</v>
      </c>
      <c r="U144" s="50">
        <f>IFERROR(((VLOOKUP($E144,[1]Koeficienty_ITI!$A$2:$H$40,8,0))*$H144),0)</f>
        <v>582087</v>
      </c>
      <c r="V144" s="48">
        <f>IFERROR(((VLOOKUP($L144,[1]Koeficienty_ITI!$A$2:$H$40,6,0))*$H144),0)</f>
        <v>232834.80000000002</v>
      </c>
      <c r="W144" s="49">
        <f>IFERROR(((VLOOKUP($L144,[1]Koeficienty_ITI!$A$2:$H$40,7,0))*$H144),0)</f>
        <v>582087</v>
      </c>
      <c r="X144" s="50">
        <f>IFERROR(((VLOOKUP($L144,[1]Koeficienty_ITI!$A$2:$H$40,8,0))*$H144),0)</f>
        <v>582087</v>
      </c>
      <c r="Y144" s="48">
        <f t="shared" si="19"/>
        <v>0</v>
      </c>
      <c r="Z144" s="49">
        <f t="shared" si="20"/>
        <v>0</v>
      </c>
      <c r="AA144" s="51">
        <f t="shared" si="21"/>
        <v>0</v>
      </c>
      <c r="AB144" s="52" t="str">
        <f t="shared" si="22"/>
        <v>áno</v>
      </c>
      <c r="AC144" s="55" t="s">
        <v>58</v>
      </c>
      <c r="AD144" s="53" t="s">
        <v>59</v>
      </c>
      <c r="AE144" s="54" t="s">
        <v>60</v>
      </c>
      <c r="AF144" s="37" t="s">
        <v>42</v>
      </c>
      <c r="AG144" s="38" t="s">
        <v>43</v>
      </c>
      <c r="AH144" s="38"/>
    </row>
    <row r="145" spans="1:34" ht="28" hidden="1">
      <c r="A145" s="40" t="s">
        <v>189</v>
      </c>
      <c r="B145" s="22" t="s">
        <v>34</v>
      </c>
      <c r="C145" s="41" t="s">
        <v>77</v>
      </c>
      <c r="D145" s="42" t="s">
        <v>78</v>
      </c>
      <c r="E145" s="42" t="s">
        <v>95</v>
      </c>
      <c r="F145" s="42" t="s">
        <v>92</v>
      </c>
      <c r="G145" s="43">
        <v>2816063</v>
      </c>
      <c r="H145" s="44">
        <v>600000</v>
      </c>
      <c r="I145" s="73">
        <f t="shared" si="18"/>
        <v>2216063</v>
      </c>
      <c r="J145" s="41" t="s">
        <v>77</v>
      </c>
      <c r="K145" s="42" t="s">
        <v>81</v>
      </c>
      <c r="L145" s="42" t="s">
        <v>82</v>
      </c>
      <c r="M145" s="42" t="s">
        <v>38</v>
      </c>
      <c r="N145" s="45">
        <v>5198713</v>
      </c>
      <c r="O145" s="69">
        <f>N145+H145</f>
        <v>5798713</v>
      </c>
      <c r="P145" s="26" t="s">
        <v>96</v>
      </c>
      <c r="Q145" s="27" t="s">
        <v>84</v>
      </c>
      <c r="R145" s="47"/>
      <c r="S145" s="48">
        <f>IFERROR(((VLOOKUP($E145,[1]Koeficienty_ITI!$A$2:$H$40,6,0))*$H145),0)</f>
        <v>0</v>
      </c>
      <c r="T145" s="49">
        <f>IFERROR(((VLOOKUP($E145,[1]Koeficienty_ITI!$A$2:$H$40,7,0))*$H145),0)</f>
        <v>0</v>
      </c>
      <c r="U145" s="50">
        <f>IFERROR(((VLOOKUP($E145,[1]Koeficienty_ITI!$A$2:$H$40,8,0))*$H145),0)</f>
        <v>0</v>
      </c>
      <c r="V145" s="48">
        <f>IFERROR(((VLOOKUP($L145,[1]Koeficienty_ITI!$A$2:$H$40,6,0))*$H145),0)</f>
        <v>0</v>
      </c>
      <c r="W145" s="49">
        <f>IFERROR(((VLOOKUP($L145,[1]Koeficienty_ITI!$A$2:$H$40,7,0))*$H145),0)</f>
        <v>0</v>
      </c>
      <c r="X145" s="50">
        <f>IFERROR(((VLOOKUP($L145,[1]Koeficienty_ITI!$A$2:$H$40,8,0))*$H145),0)</f>
        <v>0</v>
      </c>
      <c r="Y145" s="48">
        <f t="shared" si="19"/>
        <v>0</v>
      </c>
      <c r="Z145" s="49">
        <f t="shared" si="20"/>
        <v>0</v>
      </c>
      <c r="AA145" s="51">
        <f t="shared" si="21"/>
        <v>0</v>
      </c>
      <c r="AB145" s="52" t="s">
        <v>41</v>
      </c>
      <c r="AC145" s="55" t="s">
        <v>58</v>
      </c>
      <c r="AD145" s="53" t="s">
        <v>42</v>
      </c>
      <c r="AE145" s="54" t="s">
        <v>126</v>
      </c>
      <c r="AF145" s="37" t="s">
        <v>127</v>
      </c>
      <c r="AG145" s="38" t="s">
        <v>43</v>
      </c>
      <c r="AH145" s="38" t="s">
        <v>135</v>
      </c>
    </row>
    <row r="146" spans="1:34" ht="70" hidden="1">
      <c r="A146" s="40" t="s">
        <v>189</v>
      </c>
      <c r="B146" s="22" t="s">
        <v>34</v>
      </c>
      <c r="C146" s="41" t="s">
        <v>77</v>
      </c>
      <c r="D146" s="42" t="s">
        <v>78</v>
      </c>
      <c r="E146" s="42" t="s">
        <v>95</v>
      </c>
      <c r="F146" s="42" t="s">
        <v>92</v>
      </c>
      <c r="G146" s="43">
        <v>2816063</v>
      </c>
      <c r="H146" s="72">
        <v>400000</v>
      </c>
      <c r="I146" s="57">
        <f>G146-H145-H146</f>
        <v>1816063</v>
      </c>
      <c r="J146" s="41" t="s">
        <v>49</v>
      </c>
      <c r="K146" s="42" t="s">
        <v>65</v>
      </c>
      <c r="L146" s="42" t="s">
        <v>66</v>
      </c>
      <c r="M146" s="42" t="s">
        <v>67</v>
      </c>
      <c r="N146" s="45">
        <v>32824572</v>
      </c>
      <c r="O146" s="46">
        <f>N146+H142+H146</f>
        <v>33524572</v>
      </c>
      <c r="P146" s="26" t="s">
        <v>96</v>
      </c>
      <c r="Q146" s="27" t="s">
        <v>71</v>
      </c>
      <c r="R146" s="47" t="s">
        <v>144</v>
      </c>
      <c r="S146" s="48">
        <f>IFERROR(((VLOOKUP($E146,[1]Koeficienty_ITI!$A$2:$H$40,6,0))*$H146),0)</f>
        <v>0</v>
      </c>
      <c r="T146" s="49">
        <f>IFERROR(((VLOOKUP($E146,[1]Koeficienty_ITI!$A$2:$H$40,7,0))*$H146),0)</f>
        <v>0</v>
      </c>
      <c r="U146" s="50">
        <f>IFERROR(((VLOOKUP($E146,[1]Koeficienty_ITI!$A$2:$H$40,8,0))*$H146),0)</f>
        <v>0</v>
      </c>
      <c r="V146" s="48">
        <f>H146*0</f>
        <v>0</v>
      </c>
      <c r="W146" s="49">
        <f>H146*0</f>
        <v>0</v>
      </c>
      <c r="X146" s="50">
        <f>H146*0</f>
        <v>0</v>
      </c>
      <c r="Y146" s="48">
        <f t="shared" si="19"/>
        <v>0</v>
      </c>
      <c r="Z146" s="49">
        <f t="shared" si="20"/>
        <v>0</v>
      </c>
      <c r="AA146" s="51">
        <f t="shared" si="21"/>
        <v>0</v>
      </c>
      <c r="AB146" s="52" t="str">
        <f t="shared" ref="AB146:AB151" si="23">IF(F146=M146,"nie","áno")</f>
        <v>áno</v>
      </c>
      <c r="AC146" s="55" t="s">
        <v>41</v>
      </c>
      <c r="AD146" s="53" t="s">
        <v>42</v>
      </c>
      <c r="AE146" s="54" t="s">
        <v>145</v>
      </c>
      <c r="AF146" s="37" t="s">
        <v>42</v>
      </c>
      <c r="AG146" s="38" t="s">
        <v>43</v>
      </c>
      <c r="AH146" s="77" t="s">
        <v>146</v>
      </c>
    </row>
    <row r="147" spans="1:34" ht="28" hidden="1">
      <c r="A147" s="113" t="s">
        <v>189</v>
      </c>
      <c r="B147" s="105" t="s">
        <v>34</v>
      </c>
      <c r="C147" s="114" t="s">
        <v>98</v>
      </c>
      <c r="D147" s="115" t="s">
        <v>99</v>
      </c>
      <c r="E147" s="115" t="s">
        <v>104</v>
      </c>
      <c r="F147" s="115" t="s">
        <v>38</v>
      </c>
      <c r="G147" s="43">
        <v>17641238</v>
      </c>
      <c r="H147" s="116">
        <v>3000000</v>
      </c>
      <c r="I147" s="73">
        <f>G147-H147</f>
        <v>14641238</v>
      </c>
      <c r="J147" s="114" t="s">
        <v>98</v>
      </c>
      <c r="K147" s="115" t="s">
        <v>99</v>
      </c>
      <c r="L147" s="115" t="s">
        <v>129</v>
      </c>
      <c r="M147" s="115" t="s">
        <v>38</v>
      </c>
      <c r="N147" s="45">
        <v>3716483</v>
      </c>
      <c r="O147" s="69">
        <f>N147+H147</f>
        <v>6716483</v>
      </c>
      <c r="P147" s="26" t="s">
        <v>105</v>
      </c>
      <c r="Q147" s="27" t="s">
        <v>130</v>
      </c>
      <c r="R147" s="47"/>
      <c r="S147" s="48">
        <f>IFERROR(((VLOOKUP($E147,[1]Koeficienty_ITI!$A$2:$H$40,6,0))*$H147),0)</f>
        <v>0</v>
      </c>
      <c r="T147" s="49">
        <f>IFERROR(((VLOOKUP($E147,[1]Koeficienty_ITI!$A$2:$H$40,7,0))*$H147),0)</f>
        <v>0</v>
      </c>
      <c r="U147" s="50">
        <f>IFERROR(((VLOOKUP($E147,[1]Koeficienty_ITI!$A$2:$H$40,8,0))*$H147),0)</f>
        <v>0</v>
      </c>
      <c r="V147" s="48">
        <f>IFERROR(((VLOOKUP($L147,[1]Koeficienty_ITI!$A$2:$H$40,6,0))*$H147),0)</f>
        <v>0</v>
      </c>
      <c r="W147" s="49">
        <f>IFERROR(((VLOOKUP($L147,[1]Koeficienty_ITI!$A$2:$H$40,7,0))*$H147),0)</f>
        <v>0</v>
      </c>
      <c r="X147" s="50">
        <f>IFERROR(((VLOOKUP($L147,[1]Koeficienty_ITI!$A$2:$H$40,8,0))*$H147),0)</f>
        <v>0</v>
      </c>
      <c r="Y147" s="48">
        <f t="shared" si="19"/>
        <v>0</v>
      </c>
      <c r="Z147" s="49">
        <f t="shared" si="20"/>
        <v>0</v>
      </c>
      <c r="AA147" s="51">
        <f t="shared" si="21"/>
        <v>0</v>
      </c>
      <c r="AB147" s="52" t="str">
        <f t="shared" si="23"/>
        <v>nie</v>
      </c>
      <c r="AC147" s="34" t="s">
        <v>41</v>
      </c>
      <c r="AD147" s="53" t="s">
        <v>42</v>
      </c>
      <c r="AE147" s="54"/>
      <c r="AF147" s="37" t="s">
        <v>42</v>
      </c>
      <c r="AG147" s="38" t="s">
        <v>43</v>
      </c>
      <c r="AH147" s="38" t="s">
        <v>48</v>
      </c>
    </row>
    <row r="148" spans="1:34" ht="28" hidden="1">
      <c r="A148" s="40" t="s">
        <v>189</v>
      </c>
      <c r="B148" s="22" t="s">
        <v>34</v>
      </c>
      <c r="C148" s="41" t="s">
        <v>49</v>
      </c>
      <c r="D148" s="42" t="s">
        <v>50</v>
      </c>
      <c r="E148" s="42" t="s">
        <v>111</v>
      </c>
      <c r="F148" s="42" t="s">
        <v>57</v>
      </c>
      <c r="G148" s="43">
        <v>3042312</v>
      </c>
      <c r="H148" s="44">
        <v>1000000</v>
      </c>
      <c r="I148" s="73">
        <f>G148-H148</f>
        <v>2042312</v>
      </c>
      <c r="J148" s="41" t="s">
        <v>49</v>
      </c>
      <c r="K148" s="42" t="s">
        <v>68</v>
      </c>
      <c r="L148" s="42" t="s">
        <v>69</v>
      </c>
      <c r="M148" s="42" t="s">
        <v>70</v>
      </c>
      <c r="N148" s="45">
        <v>7149962</v>
      </c>
      <c r="O148" s="46">
        <f>N148+H139+H148</f>
        <v>13149962</v>
      </c>
      <c r="P148" s="26" t="s">
        <v>112</v>
      </c>
      <c r="Q148" s="27" t="s">
        <v>158</v>
      </c>
      <c r="R148" s="47"/>
      <c r="S148" s="48">
        <f>IFERROR(((VLOOKUP($E148,[1]Koeficienty_ITI!$A$2:$H$40,6,0))*$H148),0)</f>
        <v>400000</v>
      </c>
      <c r="T148" s="49">
        <f>IFERROR(((VLOOKUP($E148,[1]Koeficienty_ITI!$A$2:$H$40,7,0))*$H148),0)</f>
        <v>1000000</v>
      </c>
      <c r="U148" s="50">
        <f>IFERROR(((VLOOKUP($E148,[1]Koeficienty_ITI!$A$2:$H$40,8,0))*$H148),0)</f>
        <v>0</v>
      </c>
      <c r="V148" s="48">
        <f>IFERROR(((VLOOKUP($L148,[1]Koeficienty_ITI!$A$2:$H$40,6,0))*$H148),0)</f>
        <v>1000000</v>
      </c>
      <c r="W148" s="49">
        <f>IFERROR(((VLOOKUP($L148,[1]Koeficienty_ITI!$A$2:$H$40,7,0))*$H148),0)</f>
        <v>400000</v>
      </c>
      <c r="X148" s="50">
        <f>IFERROR(((VLOOKUP($L148,[1]Koeficienty_ITI!$A$2:$H$40,8,0))*$H148),0)</f>
        <v>0</v>
      </c>
      <c r="Y148" s="48">
        <f t="shared" si="19"/>
        <v>600000</v>
      </c>
      <c r="Z148" s="49">
        <f t="shared" si="20"/>
        <v>-600000</v>
      </c>
      <c r="AA148" s="51">
        <f t="shared" si="21"/>
        <v>0</v>
      </c>
      <c r="AB148" s="52" t="str">
        <f t="shared" si="23"/>
        <v>áno</v>
      </c>
      <c r="AC148" s="55" t="s">
        <v>58</v>
      </c>
      <c r="AD148" s="53" t="s">
        <v>59</v>
      </c>
      <c r="AE148" s="54" t="s">
        <v>60</v>
      </c>
      <c r="AF148" s="37" t="s">
        <v>42</v>
      </c>
      <c r="AG148" s="38" t="s">
        <v>88</v>
      </c>
      <c r="AH148" s="38"/>
    </row>
    <row r="149" spans="1:34" ht="28" hidden="1">
      <c r="A149" s="40" t="s">
        <v>190</v>
      </c>
      <c r="B149" s="22" t="s">
        <v>34</v>
      </c>
      <c r="C149" s="41" t="s">
        <v>49</v>
      </c>
      <c r="D149" s="42" t="s">
        <v>68</v>
      </c>
      <c r="E149" s="27" t="s">
        <v>74</v>
      </c>
      <c r="F149" s="42" t="s">
        <v>70</v>
      </c>
      <c r="G149" s="43">
        <v>1523153</v>
      </c>
      <c r="H149" s="44">
        <v>1000000</v>
      </c>
      <c r="I149" s="57">
        <f>G149-H149</f>
        <v>523153</v>
      </c>
      <c r="J149" s="41" t="s">
        <v>49</v>
      </c>
      <c r="K149" s="42" t="s">
        <v>68</v>
      </c>
      <c r="L149" s="42" t="s">
        <v>69</v>
      </c>
      <c r="M149" s="42" t="s">
        <v>70</v>
      </c>
      <c r="N149" s="45">
        <v>10536181</v>
      </c>
      <c r="O149" s="46">
        <f t="shared" ref="O149:O159" si="24">N149+H149</f>
        <v>11536181</v>
      </c>
      <c r="P149" s="26" t="s">
        <v>75</v>
      </c>
      <c r="Q149" s="27" t="s">
        <v>158</v>
      </c>
      <c r="R149" s="47" t="s">
        <v>191</v>
      </c>
      <c r="S149" s="48">
        <f>IFERROR(((VLOOKUP($E149,[1]Koeficienty_ITI!$A$2:$H$40,6,0))*$H149),0)</f>
        <v>1000000</v>
      </c>
      <c r="T149" s="49">
        <f>IFERROR(((VLOOKUP($E149,[1]Koeficienty_ITI!$A$2:$H$40,7,0))*$H149),0)</f>
        <v>400000</v>
      </c>
      <c r="U149" s="50">
        <f>IFERROR(((VLOOKUP($E149,[1]Koeficienty_ITI!$A$2:$H$40,8,0))*$H149),0)</f>
        <v>0</v>
      </c>
      <c r="V149" s="48">
        <f>IFERROR(((VLOOKUP($L149,[1]Koeficienty_ITI!$A$2:$H$40,6,0))*$H149),0)</f>
        <v>1000000</v>
      </c>
      <c r="W149" s="49">
        <f>IFERROR(((VLOOKUP($L149,[1]Koeficienty_ITI!$A$2:$H$40,7,0))*$H149),0)</f>
        <v>400000</v>
      </c>
      <c r="X149" s="50">
        <f>IFERROR(((VLOOKUP($L149,[1]Koeficienty_ITI!$A$2:$H$40,8,0))*$H149),0)</f>
        <v>0</v>
      </c>
      <c r="Y149" s="48">
        <f t="shared" si="19"/>
        <v>0</v>
      </c>
      <c r="Z149" s="49">
        <f t="shared" si="20"/>
        <v>0</v>
      </c>
      <c r="AA149" s="51">
        <f t="shared" si="21"/>
        <v>0</v>
      </c>
      <c r="AB149" s="52" t="str">
        <f t="shared" si="23"/>
        <v>nie</v>
      </c>
      <c r="AC149" s="34" t="s">
        <v>41</v>
      </c>
      <c r="AD149" s="53" t="s">
        <v>42</v>
      </c>
      <c r="AE149" s="54"/>
      <c r="AF149" s="37" t="s">
        <v>42</v>
      </c>
      <c r="AG149" s="38" t="s">
        <v>43</v>
      </c>
      <c r="AH149" s="38" t="s">
        <v>178</v>
      </c>
    </row>
    <row r="150" spans="1:34" ht="28" hidden="1">
      <c r="A150" s="40" t="s">
        <v>190</v>
      </c>
      <c r="B150" s="22" t="s">
        <v>34</v>
      </c>
      <c r="C150" s="41" t="s">
        <v>49</v>
      </c>
      <c r="D150" s="42" t="s">
        <v>50</v>
      </c>
      <c r="E150" s="27" t="s">
        <v>56</v>
      </c>
      <c r="F150" s="42" t="s">
        <v>57</v>
      </c>
      <c r="G150" s="43">
        <v>8413406</v>
      </c>
      <c r="H150" s="44">
        <v>4000000</v>
      </c>
      <c r="I150" s="57">
        <f>G150-H150</f>
        <v>4413406</v>
      </c>
      <c r="J150" s="41" t="s">
        <v>49</v>
      </c>
      <c r="K150" s="42" t="s">
        <v>50</v>
      </c>
      <c r="L150" s="42" t="s">
        <v>52</v>
      </c>
      <c r="M150" s="42" t="s">
        <v>38</v>
      </c>
      <c r="N150" s="45">
        <v>4621489</v>
      </c>
      <c r="O150" s="46">
        <f t="shared" si="24"/>
        <v>8621489</v>
      </c>
      <c r="P150" s="26" t="s">
        <v>54</v>
      </c>
      <c r="Q150" s="27" t="s">
        <v>54</v>
      </c>
      <c r="R150" s="47"/>
      <c r="S150" s="48">
        <f>IFERROR(((VLOOKUP($E150,[1]Koeficienty_ITI!$A$2:$H$40,6,0))*$H150),0)</f>
        <v>0</v>
      </c>
      <c r="T150" s="49">
        <f>IFERROR(((VLOOKUP($E150,[1]Koeficienty_ITI!$A$2:$H$40,7,0))*$H150),0)</f>
        <v>4000000</v>
      </c>
      <c r="U150" s="50">
        <f>IFERROR(((VLOOKUP($E150,[1]Koeficienty_ITI!$A$2:$H$40,8,0))*$H150),0)</f>
        <v>1600000</v>
      </c>
      <c r="V150" s="48">
        <f>IFERROR(((VLOOKUP($L150,[1]Koeficienty_ITI!$A$2:$H$40,6,0))*$H150),0)</f>
        <v>0</v>
      </c>
      <c r="W150" s="49">
        <f>IFERROR(((VLOOKUP($L150,[1]Koeficienty_ITI!$A$2:$H$40,7,0))*$H150),0)</f>
        <v>4000000</v>
      </c>
      <c r="X150" s="50">
        <f>IFERROR(((VLOOKUP($L150,[1]Koeficienty_ITI!$A$2:$H$40,8,0))*$H150),0)</f>
        <v>1600000</v>
      </c>
      <c r="Y150" s="48">
        <f t="shared" si="19"/>
        <v>0</v>
      </c>
      <c r="Z150" s="49">
        <f t="shared" si="20"/>
        <v>0</v>
      </c>
      <c r="AA150" s="51">
        <f t="shared" si="21"/>
        <v>0</v>
      </c>
      <c r="AB150" s="52" t="str">
        <f t="shared" si="23"/>
        <v>áno</v>
      </c>
      <c r="AC150" s="55" t="s">
        <v>58</v>
      </c>
      <c r="AD150" s="53" t="s">
        <v>59</v>
      </c>
      <c r="AE150" s="54" t="s">
        <v>60</v>
      </c>
      <c r="AF150" s="37" t="s">
        <v>42</v>
      </c>
      <c r="AG150" s="38" t="s">
        <v>43</v>
      </c>
      <c r="AH150" s="38"/>
    </row>
    <row r="151" spans="1:34" ht="84" hidden="1">
      <c r="A151" s="63" t="s">
        <v>190</v>
      </c>
      <c r="B151" s="22" t="s">
        <v>34</v>
      </c>
      <c r="C151" s="64" t="s">
        <v>49</v>
      </c>
      <c r="D151" s="65" t="s">
        <v>50</v>
      </c>
      <c r="E151" s="75" t="s">
        <v>56</v>
      </c>
      <c r="F151" s="65" t="s">
        <v>57</v>
      </c>
      <c r="G151" s="66">
        <v>8413406</v>
      </c>
      <c r="H151" s="67">
        <v>1000000</v>
      </c>
      <c r="I151" s="73">
        <f>G151-H150-H151</f>
        <v>3413406</v>
      </c>
      <c r="J151" s="64" t="s">
        <v>49</v>
      </c>
      <c r="K151" s="65" t="s">
        <v>50</v>
      </c>
      <c r="L151" s="65" t="s">
        <v>51</v>
      </c>
      <c r="M151" s="65" t="s">
        <v>38</v>
      </c>
      <c r="N151" s="68">
        <v>3723074</v>
      </c>
      <c r="O151" s="69">
        <f t="shared" si="24"/>
        <v>4723074</v>
      </c>
      <c r="P151" s="26" t="s">
        <v>54</v>
      </c>
      <c r="Q151" s="27" t="s">
        <v>53</v>
      </c>
      <c r="R151" s="47"/>
      <c r="S151" s="48">
        <f>IFERROR(((VLOOKUP($E151,[1]Koeficienty_ITI!$A$2:$H$40,6,0))*$H151),0)</f>
        <v>0</v>
      </c>
      <c r="T151" s="49">
        <f>IFERROR(((VLOOKUP($E151,[1]Koeficienty_ITI!$A$2:$H$40,7,0))*$H151),0)</f>
        <v>1000000</v>
      </c>
      <c r="U151" s="50">
        <f>IFERROR(((VLOOKUP($E151,[1]Koeficienty_ITI!$A$2:$H$40,8,0))*$H151),0)</f>
        <v>400000</v>
      </c>
      <c r="V151" s="48">
        <f>IFERROR(((VLOOKUP($L151,[1]Koeficienty_ITI!$A$2:$H$40,6,0))*$H151),0)</f>
        <v>0</v>
      </c>
      <c r="W151" s="49">
        <f>IFERROR(((VLOOKUP($L151,[1]Koeficienty_ITI!$A$2:$H$40,7,0))*$H151),0)</f>
        <v>1000000</v>
      </c>
      <c r="X151" s="50">
        <f>IFERROR(((VLOOKUP($L151,[1]Koeficienty_ITI!$A$2:$H$40,8,0))*$H151),0)</f>
        <v>0</v>
      </c>
      <c r="Y151" s="48">
        <f t="shared" si="19"/>
        <v>0</v>
      </c>
      <c r="Z151" s="49">
        <f t="shared" si="20"/>
        <v>0</v>
      </c>
      <c r="AA151" s="51">
        <f t="shared" si="21"/>
        <v>-400000</v>
      </c>
      <c r="AB151" s="52" t="str">
        <f t="shared" si="23"/>
        <v>áno</v>
      </c>
      <c r="AC151" s="55" t="s">
        <v>58</v>
      </c>
      <c r="AD151" s="53" t="s">
        <v>59</v>
      </c>
      <c r="AE151" s="79" t="s">
        <v>183</v>
      </c>
      <c r="AF151" s="37" t="s">
        <v>42</v>
      </c>
      <c r="AG151" s="38" t="s">
        <v>184</v>
      </c>
      <c r="AH151" s="38"/>
    </row>
    <row r="152" spans="1:34" ht="28" hidden="1">
      <c r="A152" s="40" t="s">
        <v>190</v>
      </c>
      <c r="B152" s="22" t="s">
        <v>34</v>
      </c>
      <c r="C152" s="41" t="s">
        <v>77</v>
      </c>
      <c r="D152" s="42" t="s">
        <v>78</v>
      </c>
      <c r="E152" s="27" t="s">
        <v>95</v>
      </c>
      <c r="F152" s="42" t="s">
        <v>92</v>
      </c>
      <c r="G152" s="43">
        <v>6867542</v>
      </c>
      <c r="H152" s="44">
        <v>3000000</v>
      </c>
      <c r="I152" s="57">
        <f>G152-H152</f>
        <v>3867542</v>
      </c>
      <c r="J152" s="41" t="s">
        <v>122</v>
      </c>
      <c r="K152" s="42" t="s">
        <v>123</v>
      </c>
      <c r="L152" s="42" t="s">
        <v>162</v>
      </c>
      <c r="M152" s="42" t="s">
        <v>38</v>
      </c>
      <c r="N152" s="45">
        <v>17115860</v>
      </c>
      <c r="O152" s="46">
        <f t="shared" si="24"/>
        <v>20115860</v>
      </c>
      <c r="P152" s="26" t="s">
        <v>96</v>
      </c>
      <c r="Q152" s="27" t="s">
        <v>125</v>
      </c>
      <c r="R152" s="47"/>
      <c r="S152" s="48">
        <f>IFERROR(((VLOOKUP($E152,[1]Koeficienty_ITI!$A$2:$H$40,6,0))*$H152),0)</f>
        <v>0</v>
      </c>
      <c r="T152" s="49">
        <f>IFERROR(((VLOOKUP($E152,[1]Koeficienty_ITI!$A$2:$H$40,7,0))*$H152),0)</f>
        <v>0</v>
      </c>
      <c r="U152" s="50">
        <f>IFERROR(((VLOOKUP($E152,[1]Koeficienty_ITI!$A$2:$H$40,8,0))*$H152),0)</f>
        <v>0</v>
      </c>
      <c r="V152" s="48">
        <f>IFERROR(((VLOOKUP($L152,[1]Koeficienty_ITI!$A$2:$H$40,6,0))*$H152),0)</f>
        <v>0</v>
      </c>
      <c r="W152" s="49">
        <f>IFERROR(((VLOOKUP($L152,[1]Koeficienty_ITI!$A$2:$H$40,7,0))*$H152),0)</f>
        <v>0</v>
      </c>
      <c r="X152" s="50">
        <f>IFERROR(((VLOOKUP($L152,[1]Koeficienty_ITI!$A$2:$H$40,8,0))*$H152),0)</f>
        <v>0</v>
      </c>
      <c r="Y152" s="48">
        <f t="shared" si="19"/>
        <v>0</v>
      </c>
      <c r="Z152" s="49">
        <f t="shared" si="20"/>
        <v>0</v>
      </c>
      <c r="AA152" s="51">
        <f t="shared" si="21"/>
        <v>0</v>
      </c>
      <c r="AB152" s="52" t="s">
        <v>41</v>
      </c>
      <c r="AC152" s="55" t="s">
        <v>58</v>
      </c>
      <c r="AD152" s="53" t="s">
        <v>42</v>
      </c>
      <c r="AE152" s="54" t="s">
        <v>126</v>
      </c>
      <c r="AF152" s="37" t="s">
        <v>127</v>
      </c>
      <c r="AG152" s="38" t="s">
        <v>43</v>
      </c>
      <c r="AH152" s="38" t="s">
        <v>192</v>
      </c>
    </row>
    <row r="153" spans="1:34" ht="28" hidden="1">
      <c r="A153" s="40" t="s">
        <v>190</v>
      </c>
      <c r="B153" s="22" t="s">
        <v>34</v>
      </c>
      <c r="C153" s="41" t="s">
        <v>77</v>
      </c>
      <c r="D153" s="42" t="s">
        <v>78</v>
      </c>
      <c r="E153" s="27" t="s">
        <v>95</v>
      </c>
      <c r="F153" s="42" t="s">
        <v>92</v>
      </c>
      <c r="G153" s="43">
        <v>6867542</v>
      </c>
      <c r="H153" s="44">
        <v>1800000</v>
      </c>
      <c r="I153" s="57">
        <f>G153-H152-H153</f>
        <v>2067542</v>
      </c>
      <c r="J153" s="41" t="s">
        <v>122</v>
      </c>
      <c r="K153" s="42" t="s">
        <v>123</v>
      </c>
      <c r="L153" s="42" t="s">
        <v>124</v>
      </c>
      <c r="M153" s="42" t="s">
        <v>38</v>
      </c>
      <c r="N153" s="45">
        <v>6900234</v>
      </c>
      <c r="O153" s="46">
        <f t="shared" si="24"/>
        <v>8700234</v>
      </c>
      <c r="P153" s="26" t="s">
        <v>96</v>
      </c>
      <c r="Q153" s="27" t="s">
        <v>125</v>
      </c>
      <c r="R153" s="47"/>
      <c r="S153" s="48">
        <f>IFERROR(((VLOOKUP($E153,[1]Koeficienty_ITI!$A$2:$H$40,6,0))*$H153),0)</f>
        <v>0</v>
      </c>
      <c r="T153" s="49">
        <f>IFERROR(((VLOOKUP($E153,[1]Koeficienty_ITI!$A$2:$H$40,7,0))*$H153),0)</f>
        <v>0</v>
      </c>
      <c r="U153" s="50">
        <f>IFERROR(((VLOOKUP($E153,[1]Koeficienty_ITI!$A$2:$H$40,8,0))*$H153),0)</f>
        <v>0</v>
      </c>
      <c r="V153" s="48">
        <f>IFERROR(((VLOOKUP($L153,[1]Koeficienty_ITI!$A$2:$H$40,6,0))*$H153),0)</f>
        <v>0</v>
      </c>
      <c r="W153" s="49">
        <f>IFERROR(((VLOOKUP($L153,[1]Koeficienty_ITI!$A$2:$H$40,7,0))*$H153),0)</f>
        <v>0</v>
      </c>
      <c r="X153" s="50">
        <f>IFERROR(((VLOOKUP($L153,[1]Koeficienty_ITI!$A$2:$H$40,8,0))*$H153),0)</f>
        <v>0</v>
      </c>
      <c r="Y153" s="48">
        <f t="shared" si="19"/>
        <v>0</v>
      </c>
      <c r="Z153" s="49">
        <f t="shared" si="20"/>
        <v>0</v>
      </c>
      <c r="AA153" s="51">
        <f t="shared" si="21"/>
        <v>0</v>
      </c>
      <c r="AB153" s="52" t="s">
        <v>41</v>
      </c>
      <c r="AC153" s="55" t="s">
        <v>58</v>
      </c>
      <c r="AD153" s="53" t="s">
        <v>42</v>
      </c>
      <c r="AE153" s="54" t="s">
        <v>126</v>
      </c>
      <c r="AF153" s="37" t="s">
        <v>127</v>
      </c>
      <c r="AG153" s="38" t="s">
        <v>43</v>
      </c>
      <c r="AH153" s="38" t="s">
        <v>128</v>
      </c>
    </row>
    <row r="154" spans="1:34" ht="28" hidden="1">
      <c r="A154" s="113" t="s">
        <v>189</v>
      </c>
      <c r="B154" s="105" t="s">
        <v>34</v>
      </c>
      <c r="C154" s="114" t="s">
        <v>98</v>
      </c>
      <c r="D154" s="115" t="s">
        <v>99</v>
      </c>
      <c r="E154" s="115" t="s">
        <v>104</v>
      </c>
      <c r="F154" s="115" t="s">
        <v>38</v>
      </c>
      <c r="G154" s="43">
        <v>17641238</v>
      </c>
      <c r="H154" s="116">
        <v>2000000</v>
      </c>
      <c r="I154" s="57">
        <f>G154-H153-H154</f>
        <v>13841238</v>
      </c>
      <c r="J154" s="114" t="s">
        <v>122</v>
      </c>
      <c r="K154" s="115" t="s">
        <v>123</v>
      </c>
      <c r="L154" s="115" t="s">
        <v>124</v>
      </c>
      <c r="M154" s="115" t="s">
        <v>38</v>
      </c>
      <c r="N154" s="45">
        <v>2379341</v>
      </c>
      <c r="O154" s="69">
        <f t="shared" si="24"/>
        <v>4379341</v>
      </c>
      <c r="P154" s="26" t="s">
        <v>105</v>
      </c>
      <c r="Q154" s="27" t="s">
        <v>125</v>
      </c>
      <c r="R154" s="47"/>
      <c r="S154" s="48">
        <f>IFERROR(((VLOOKUP($E154,[1]Koeficienty_ITI!$A$2:$H$40,6,0))*$H154),0)</f>
        <v>0</v>
      </c>
      <c r="T154" s="49">
        <f>IFERROR(((VLOOKUP($E154,[1]Koeficienty_ITI!$A$2:$H$40,7,0))*$H154),0)</f>
        <v>0</v>
      </c>
      <c r="U154" s="50">
        <f>IFERROR(((VLOOKUP($E154,[1]Koeficienty_ITI!$A$2:$H$40,8,0))*$H154),0)</f>
        <v>0</v>
      </c>
      <c r="V154" s="48">
        <f>IFERROR(((VLOOKUP($L154,[1]Koeficienty_ITI!$A$2:$H$40,6,0))*$H154),0)</f>
        <v>0</v>
      </c>
      <c r="W154" s="49">
        <f>IFERROR(((VLOOKUP($L154,[1]Koeficienty_ITI!$A$2:$H$40,7,0))*$H154),0)</f>
        <v>0</v>
      </c>
      <c r="X154" s="50">
        <f>IFERROR(((VLOOKUP($L154,[1]Koeficienty_ITI!$A$2:$H$40,8,0))*$H154),0)</f>
        <v>0</v>
      </c>
      <c r="Y154" s="48">
        <f t="shared" si="19"/>
        <v>0</v>
      </c>
      <c r="Z154" s="49">
        <f t="shared" si="20"/>
        <v>0</v>
      </c>
      <c r="AA154" s="51">
        <f t="shared" si="21"/>
        <v>0</v>
      </c>
      <c r="AB154" s="52" t="str">
        <f t="shared" ref="AB154:AB169" si="25">IF(F154=M154,"nie","áno")</f>
        <v>nie</v>
      </c>
      <c r="AC154" s="34" t="s">
        <v>41</v>
      </c>
      <c r="AD154" s="53" t="s">
        <v>42</v>
      </c>
      <c r="AE154" s="54" t="s">
        <v>106</v>
      </c>
      <c r="AF154" s="37" t="s">
        <v>42</v>
      </c>
      <c r="AG154" s="38" t="s">
        <v>43</v>
      </c>
      <c r="AH154" s="38" t="s">
        <v>48</v>
      </c>
    </row>
    <row r="155" spans="1:34" ht="84" hidden="1">
      <c r="A155" s="63" t="s">
        <v>193</v>
      </c>
      <c r="B155" s="22" t="s">
        <v>34</v>
      </c>
      <c r="C155" s="64" t="s">
        <v>49</v>
      </c>
      <c r="D155" s="65" t="s">
        <v>50</v>
      </c>
      <c r="E155" s="65" t="s">
        <v>119</v>
      </c>
      <c r="F155" s="65" t="s">
        <v>57</v>
      </c>
      <c r="G155" s="66">
        <v>4076300</v>
      </c>
      <c r="H155" s="67">
        <v>3000000</v>
      </c>
      <c r="I155" s="73">
        <f>G155-H155</f>
        <v>1076300</v>
      </c>
      <c r="J155" s="64" t="s">
        <v>49</v>
      </c>
      <c r="K155" s="65" t="s">
        <v>68</v>
      </c>
      <c r="L155" s="65" t="s">
        <v>69</v>
      </c>
      <c r="M155" s="65" t="s">
        <v>70</v>
      </c>
      <c r="N155" s="68">
        <v>3055288</v>
      </c>
      <c r="O155" s="69">
        <f t="shared" si="24"/>
        <v>6055288</v>
      </c>
      <c r="P155" s="56" t="s">
        <v>120</v>
      </c>
      <c r="Q155" s="27" t="s">
        <v>158</v>
      </c>
      <c r="R155" s="47"/>
      <c r="S155" s="48">
        <f>IFERROR(((VLOOKUP($E155,[1]Koeficienty_ITI!$A$2:$H$40,6,0))*$H155),0)</f>
        <v>3000000</v>
      </c>
      <c r="T155" s="49">
        <f>IFERROR(((VLOOKUP($E155,[1]Koeficienty_ITI!$A$2:$H$40,7,0))*$H155),0)</f>
        <v>3000000</v>
      </c>
      <c r="U155" s="50">
        <f>IFERROR(((VLOOKUP($E155,[1]Koeficienty_ITI!$A$2:$H$40,8,0))*$H155),0)</f>
        <v>1200000</v>
      </c>
      <c r="V155" s="48">
        <f>IFERROR(((VLOOKUP($L155,[1]Koeficienty_ITI!$A$2:$H$40,6,0))*$H155),0)</f>
        <v>3000000</v>
      </c>
      <c r="W155" s="49">
        <f>IFERROR(((VLOOKUP($L155,[1]Koeficienty_ITI!$A$2:$H$40,7,0))*$H155),0)</f>
        <v>1200000</v>
      </c>
      <c r="X155" s="50">
        <f>IFERROR(((VLOOKUP($L155,[1]Koeficienty_ITI!$A$2:$H$40,8,0))*$H155),0)</f>
        <v>0</v>
      </c>
      <c r="Y155" s="48">
        <f t="shared" si="19"/>
        <v>0</v>
      </c>
      <c r="Z155" s="49">
        <f t="shared" si="20"/>
        <v>-1800000</v>
      </c>
      <c r="AA155" s="51">
        <f t="shared" si="21"/>
        <v>-1200000</v>
      </c>
      <c r="AB155" s="52" t="str">
        <f t="shared" si="25"/>
        <v>áno</v>
      </c>
      <c r="AC155" s="55" t="s">
        <v>58</v>
      </c>
      <c r="AD155" s="53" t="s">
        <v>59</v>
      </c>
      <c r="AE155" s="79" t="s">
        <v>183</v>
      </c>
      <c r="AF155" s="37" t="s">
        <v>42</v>
      </c>
      <c r="AG155" s="38" t="s">
        <v>184</v>
      </c>
      <c r="AH155" s="38"/>
    </row>
    <row r="156" spans="1:34" ht="84" hidden="1">
      <c r="A156" s="63" t="s">
        <v>193</v>
      </c>
      <c r="B156" s="22" t="s">
        <v>34</v>
      </c>
      <c r="C156" s="64" t="s">
        <v>49</v>
      </c>
      <c r="D156" s="65" t="s">
        <v>50</v>
      </c>
      <c r="E156" s="65" t="s">
        <v>119</v>
      </c>
      <c r="F156" s="65" t="s">
        <v>57</v>
      </c>
      <c r="G156" s="66">
        <v>4076300</v>
      </c>
      <c r="H156" s="67">
        <v>676300</v>
      </c>
      <c r="I156" s="73">
        <f>G156-H155-H156</f>
        <v>400000</v>
      </c>
      <c r="J156" s="64" t="s">
        <v>49</v>
      </c>
      <c r="K156" s="65" t="s">
        <v>50</v>
      </c>
      <c r="L156" s="65" t="s">
        <v>62</v>
      </c>
      <c r="M156" s="65" t="s">
        <v>38</v>
      </c>
      <c r="N156" s="68">
        <v>4053405</v>
      </c>
      <c r="O156" s="69">
        <f t="shared" si="24"/>
        <v>4729705</v>
      </c>
      <c r="P156" s="56" t="s">
        <v>120</v>
      </c>
      <c r="Q156" s="27" t="s">
        <v>64</v>
      </c>
      <c r="R156" s="47"/>
      <c r="S156" s="48">
        <f>IFERROR(((VLOOKUP($E156,[1]Koeficienty_ITI!$A$2:$H$40,6,0))*$H156),0)</f>
        <v>676300</v>
      </c>
      <c r="T156" s="49">
        <f>IFERROR(((VLOOKUP($E156,[1]Koeficienty_ITI!$A$2:$H$40,7,0))*$H156),0)</f>
        <v>676300</v>
      </c>
      <c r="U156" s="50">
        <f>IFERROR(((VLOOKUP($E156,[1]Koeficienty_ITI!$A$2:$H$40,8,0))*$H156),0)</f>
        <v>270520</v>
      </c>
      <c r="V156" s="48">
        <f>IFERROR(((VLOOKUP($L156,[1]Koeficienty_ITI!$A$2:$H$40,6,0))*$H156),0)</f>
        <v>270520</v>
      </c>
      <c r="W156" s="49">
        <f>IFERROR(((VLOOKUP($L156,[1]Koeficienty_ITI!$A$2:$H$40,7,0))*$H156),0)</f>
        <v>676300</v>
      </c>
      <c r="X156" s="50">
        <f>IFERROR(((VLOOKUP($L156,[1]Koeficienty_ITI!$A$2:$H$40,8,0))*$H156),0)</f>
        <v>676300</v>
      </c>
      <c r="Y156" s="48">
        <f t="shared" si="19"/>
        <v>-405780</v>
      </c>
      <c r="Z156" s="49">
        <f t="shared" si="20"/>
        <v>0</v>
      </c>
      <c r="AA156" s="51">
        <f t="shared" si="21"/>
        <v>405780</v>
      </c>
      <c r="AB156" s="52" t="str">
        <f t="shared" si="25"/>
        <v>áno</v>
      </c>
      <c r="AC156" s="55" t="s">
        <v>58</v>
      </c>
      <c r="AD156" s="71" t="s">
        <v>132</v>
      </c>
      <c r="AE156" s="54" t="s">
        <v>194</v>
      </c>
      <c r="AF156" s="37" t="s">
        <v>42</v>
      </c>
      <c r="AG156" s="38" t="s">
        <v>153</v>
      </c>
      <c r="AH156" s="38"/>
    </row>
    <row r="157" spans="1:34" ht="28" hidden="1">
      <c r="A157" s="113" t="s">
        <v>189</v>
      </c>
      <c r="B157" s="105" t="s">
        <v>34</v>
      </c>
      <c r="C157" s="114" t="s">
        <v>98</v>
      </c>
      <c r="D157" s="115" t="s">
        <v>99</v>
      </c>
      <c r="E157" s="115" t="s">
        <v>108</v>
      </c>
      <c r="F157" s="115" t="s">
        <v>38</v>
      </c>
      <c r="G157" s="43">
        <v>1287623</v>
      </c>
      <c r="H157" s="116">
        <v>500000</v>
      </c>
      <c r="I157" s="73">
        <f t="shared" ref="I157:I179" si="26">G157-H157</f>
        <v>787623</v>
      </c>
      <c r="J157" s="114" t="s">
        <v>49</v>
      </c>
      <c r="K157" s="115" t="s">
        <v>65</v>
      </c>
      <c r="L157" s="115" t="s">
        <v>147</v>
      </c>
      <c r="M157" s="115" t="s">
        <v>38</v>
      </c>
      <c r="N157" s="45">
        <v>5182827</v>
      </c>
      <c r="O157" s="69">
        <f t="shared" si="24"/>
        <v>5682827</v>
      </c>
      <c r="P157" s="26" t="s">
        <v>47</v>
      </c>
      <c r="Q157" s="27" t="s">
        <v>148</v>
      </c>
      <c r="R157" s="47"/>
      <c r="S157" s="48">
        <f>IFERROR(((VLOOKUP($E157,[1]Koeficienty_ITI!$A$2:$H$40,6,0))*$H157),0)</f>
        <v>0</v>
      </c>
      <c r="T157" s="49">
        <f>IFERROR(((VLOOKUP($E157,[1]Koeficienty_ITI!$A$2:$H$40,7,0))*$H157),0)</f>
        <v>0</v>
      </c>
      <c r="U157" s="50">
        <f>IFERROR(((VLOOKUP($E157,[1]Koeficienty_ITI!$A$2:$H$40,8,0))*$H157),0)</f>
        <v>0</v>
      </c>
      <c r="V157" s="48">
        <f>IFERROR(((VLOOKUP($L157,[1]Koeficienty_ITI!$A$2:$H$40,6,0))*$H157),0)</f>
        <v>500000</v>
      </c>
      <c r="W157" s="49">
        <f>IFERROR(((VLOOKUP($L157,[1]Koeficienty_ITI!$A$2:$H$40,7,0))*$H157),0)</f>
        <v>500000</v>
      </c>
      <c r="X157" s="50">
        <f>IFERROR(((VLOOKUP($L157,[1]Koeficienty_ITI!$A$2:$H$40,8,0))*$H157),0)</f>
        <v>0</v>
      </c>
      <c r="Y157" s="48">
        <f t="shared" si="19"/>
        <v>500000</v>
      </c>
      <c r="Z157" s="49">
        <f t="shared" si="20"/>
        <v>500000</v>
      </c>
      <c r="AA157" s="51">
        <f t="shared" si="21"/>
        <v>0</v>
      </c>
      <c r="AB157" s="52" t="str">
        <f t="shared" si="25"/>
        <v>nie</v>
      </c>
      <c r="AC157" s="34" t="s">
        <v>41</v>
      </c>
      <c r="AD157" s="53" t="s">
        <v>42</v>
      </c>
      <c r="AE157" s="54" t="s">
        <v>106</v>
      </c>
      <c r="AF157" s="37" t="s">
        <v>42</v>
      </c>
      <c r="AG157" s="38" t="s">
        <v>88</v>
      </c>
      <c r="AH157" s="38" t="s">
        <v>48</v>
      </c>
    </row>
    <row r="158" spans="1:34" ht="28" hidden="1">
      <c r="A158" s="113" t="s">
        <v>189</v>
      </c>
      <c r="B158" s="105" t="s">
        <v>34</v>
      </c>
      <c r="C158" s="114" t="s">
        <v>35</v>
      </c>
      <c r="D158" s="115" t="s">
        <v>36</v>
      </c>
      <c r="E158" s="115" t="s">
        <v>45</v>
      </c>
      <c r="F158" s="115" t="s">
        <v>38</v>
      </c>
      <c r="G158" s="43">
        <v>17276</v>
      </c>
      <c r="H158" s="116">
        <v>17276</v>
      </c>
      <c r="I158" s="73">
        <f t="shared" si="26"/>
        <v>0</v>
      </c>
      <c r="J158" s="114" t="s">
        <v>35</v>
      </c>
      <c r="K158" s="115" t="s">
        <v>36</v>
      </c>
      <c r="L158" s="115" t="s">
        <v>39</v>
      </c>
      <c r="M158" s="115" t="s">
        <v>38</v>
      </c>
      <c r="N158" s="45">
        <v>7774241</v>
      </c>
      <c r="O158" s="69">
        <f t="shared" si="24"/>
        <v>7791517</v>
      </c>
      <c r="P158" s="26" t="s">
        <v>46</v>
      </c>
      <c r="Q158" s="27" t="s">
        <v>47</v>
      </c>
      <c r="R158" s="47"/>
      <c r="S158" s="48">
        <f>IFERROR(((VLOOKUP($E158,[1]Koeficienty_ITI!$A$2:$H$40,6,0))*$H158),0)</f>
        <v>0</v>
      </c>
      <c r="T158" s="49">
        <f>IFERROR(((VLOOKUP($E158,[1]Koeficienty_ITI!$A$2:$H$40,7,0))*$H158),0)</f>
        <v>0</v>
      </c>
      <c r="U158" s="50">
        <f>IFERROR(((VLOOKUP($E158,[1]Koeficienty_ITI!$A$2:$H$40,8,0))*$H158),0)</f>
        <v>0</v>
      </c>
      <c r="V158" s="48">
        <f>IFERROR(((VLOOKUP($L158,[1]Koeficienty_ITI!$A$2:$H$40,6,0))*$H158),0)</f>
        <v>0</v>
      </c>
      <c r="W158" s="49">
        <f>IFERROR(((VLOOKUP($L158,[1]Koeficienty_ITI!$A$2:$H$40,7,0))*$H158),0)</f>
        <v>0</v>
      </c>
      <c r="X158" s="50">
        <f>IFERROR(((VLOOKUP($L158,[1]Koeficienty_ITI!$A$2:$H$40,8,0))*$H158),0)</f>
        <v>0</v>
      </c>
      <c r="Y158" s="48">
        <f t="shared" si="19"/>
        <v>0</v>
      </c>
      <c r="Z158" s="49">
        <f t="shared" si="20"/>
        <v>0</v>
      </c>
      <c r="AA158" s="51">
        <f t="shared" si="21"/>
        <v>0</v>
      </c>
      <c r="AB158" s="52" t="str">
        <f t="shared" si="25"/>
        <v>nie</v>
      </c>
      <c r="AC158" s="34" t="s">
        <v>41</v>
      </c>
      <c r="AD158" s="53" t="s">
        <v>42</v>
      </c>
      <c r="AE158" s="54"/>
      <c r="AF158" s="37" t="s">
        <v>42</v>
      </c>
      <c r="AG158" s="38" t="s">
        <v>43</v>
      </c>
      <c r="AH158" s="38" t="s">
        <v>48</v>
      </c>
    </row>
    <row r="159" spans="1:34" ht="70" hidden="1">
      <c r="A159" s="40" t="s">
        <v>193</v>
      </c>
      <c r="B159" s="22" t="s">
        <v>34</v>
      </c>
      <c r="C159" s="41" t="s">
        <v>49</v>
      </c>
      <c r="D159" s="42" t="s">
        <v>50</v>
      </c>
      <c r="E159" s="42" t="s">
        <v>111</v>
      </c>
      <c r="F159" s="42" t="s">
        <v>57</v>
      </c>
      <c r="G159" s="59">
        <v>1379364</v>
      </c>
      <c r="H159" s="44">
        <v>1000000</v>
      </c>
      <c r="I159" s="73">
        <f t="shared" si="26"/>
        <v>379364</v>
      </c>
      <c r="J159" s="41" t="s">
        <v>49</v>
      </c>
      <c r="K159" s="42" t="s">
        <v>65</v>
      </c>
      <c r="L159" s="42" t="s">
        <v>66</v>
      </c>
      <c r="M159" s="42" t="s">
        <v>67</v>
      </c>
      <c r="N159" s="78">
        <v>14882439</v>
      </c>
      <c r="O159" s="69">
        <f t="shared" si="24"/>
        <v>15882439</v>
      </c>
      <c r="P159" s="26" t="s">
        <v>112</v>
      </c>
      <c r="Q159" s="80" t="s">
        <v>71</v>
      </c>
      <c r="R159" s="47" t="s">
        <v>144</v>
      </c>
      <c r="S159" s="48">
        <f>IFERROR(((VLOOKUP($E159,[1]Koeficienty_ITI!$A$2:$H$40,6,0))*$H159),0)</f>
        <v>400000</v>
      </c>
      <c r="T159" s="49">
        <f>IFERROR(((VLOOKUP($E159,[1]Koeficienty_ITI!$A$2:$H$40,7,0))*$H159),0)</f>
        <v>1000000</v>
      </c>
      <c r="U159" s="50">
        <f>IFERROR(((VLOOKUP($E159,[1]Koeficienty_ITI!$A$2:$H$40,8,0))*$H159),0)</f>
        <v>0</v>
      </c>
      <c r="V159" s="62">
        <f>(H159*0.4*([2]PSK_schvaleny_Dimenzia_1!$AC$232/([2]PSK_schvaleny_Dimenzia_1!$AC$232+[2]PSK_schvaleny_Dimenzia_1!$AC$234+[2]PSK_schvaleny_Dimenzia_1!$AC$239)))+(H159*0.4*([2]PSK_schvaleny_Dimenzia_1!$AC$234/([2]PSK_schvaleny_Dimenzia_1!$AC$232+[2]PSK_schvaleny_Dimenzia_1!$AC$234+[2]PSK_schvaleny_Dimenzia_1!$AC$239)))+(H159*1*([2]PSK_schvaleny_Dimenzia_1!$AC$239/([2]PSK_schvaleny_Dimenzia_1!$AC$232+[2]PSK_schvaleny_Dimenzia_1!$AC$234+[2]PSK_schvaleny_Dimenzia_1!$AC$239)))</f>
        <v>468361.74734165659</v>
      </c>
      <c r="W159" s="49">
        <f>H159*0</f>
        <v>0</v>
      </c>
      <c r="X159" s="50">
        <f>H159*0</f>
        <v>0</v>
      </c>
      <c r="Y159" s="48">
        <f t="shared" si="19"/>
        <v>68361.747341656592</v>
      </c>
      <c r="Z159" s="49">
        <f t="shared" si="20"/>
        <v>-1000000</v>
      </c>
      <c r="AA159" s="51">
        <f t="shared" si="21"/>
        <v>0</v>
      </c>
      <c r="AB159" s="52" t="str">
        <f t="shared" si="25"/>
        <v>áno</v>
      </c>
      <c r="AC159" s="55" t="s">
        <v>58</v>
      </c>
      <c r="AD159" s="53" t="s">
        <v>59</v>
      </c>
      <c r="AE159" s="54" t="s">
        <v>195</v>
      </c>
      <c r="AF159" s="37" t="s">
        <v>42</v>
      </c>
      <c r="AG159" s="38" t="s">
        <v>88</v>
      </c>
      <c r="AH159" s="38"/>
    </row>
    <row r="160" spans="1:34" ht="84" hidden="1">
      <c r="A160" s="40" t="s">
        <v>193</v>
      </c>
      <c r="B160" s="22" t="s">
        <v>34</v>
      </c>
      <c r="C160" s="41" t="s">
        <v>49</v>
      </c>
      <c r="D160" s="42" t="s">
        <v>50</v>
      </c>
      <c r="E160" s="42" t="s">
        <v>114</v>
      </c>
      <c r="F160" s="42" t="s">
        <v>57</v>
      </c>
      <c r="G160" s="59">
        <v>964156</v>
      </c>
      <c r="H160" s="44">
        <v>964156</v>
      </c>
      <c r="I160" s="73">
        <f t="shared" si="26"/>
        <v>0</v>
      </c>
      <c r="J160" s="41" t="s">
        <v>49</v>
      </c>
      <c r="K160" s="42" t="s">
        <v>65</v>
      </c>
      <c r="L160" s="42" t="s">
        <v>66</v>
      </c>
      <c r="M160" s="42" t="s">
        <v>67</v>
      </c>
      <c r="N160" s="78">
        <v>14882439</v>
      </c>
      <c r="O160" s="60">
        <f>N160+H159+H160</f>
        <v>16846595</v>
      </c>
      <c r="P160" s="61" t="s">
        <v>115</v>
      </c>
      <c r="Q160" s="27" t="s">
        <v>71</v>
      </c>
      <c r="R160" s="47" t="s">
        <v>116</v>
      </c>
      <c r="S160" s="62">
        <f>(H160*0.4*([2]PSK_schvaleny_Dimenzia_1!$AE$185/([2]PSK_schvaleny_Dimenzia_1!$AE$185+[2]PSK_schvaleny_Dimenzia_1!$AE$194+[2]PSK_schvaleny_Dimenzia_1!$AE$204)))+(H160*0.4*([2]PSK_schvaleny_Dimenzia_1!$AE$194/([2]PSK_schvaleny_Dimenzia_1!$AE$185+[2]PSK_schvaleny_Dimenzia_1!$AE$194+[2]PSK_schvaleny_Dimenzia_1!$AE$204)))+(H160*1*([2]PSK_schvaleny_Dimenzia_1!$AE$204/([2]PSK_schvaleny_Dimenzia_1!$AE$185+[2]PSK_schvaleny_Dimenzia_1!$AE$194+[2]PSK_schvaleny_Dimenzia_1!$AE$204)))</f>
        <v>562085.23687483196</v>
      </c>
      <c r="T160" s="49">
        <f>H160*1</f>
        <v>964156</v>
      </c>
      <c r="U160" s="50">
        <f>H160*0</f>
        <v>0</v>
      </c>
      <c r="V160" s="62">
        <f>(H160*0.4*([2]PSK_schvaleny_Dimenzia_1!$AC$232/([2]PSK_schvaleny_Dimenzia_1!$AC$232+[2]PSK_schvaleny_Dimenzia_1!$AC$234+[2]PSK_schvaleny_Dimenzia_1!$AC$239)))+(H160*0.4*([2]PSK_schvaleny_Dimenzia_1!$AC$234/([2]PSK_schvaleny_Dimenzia_1!$AC$232+[2]PSK_schvaleny_Dimenzia_1!$AC$234+[2]PSK_schvaleny_Dimenzia_1!$AC$239)))+(H160*1*([2]PSK_schvaleny_Dimenzia_1!$AC$239/([2]PSK_schvaleny_Dimenzia_1!$AC$232+[2]PSK_schvaleny_Dimenzia_1!$AC$234+[2]PSK_schvaleny_Dimenzia_1!$AC$239)))</f>
        <v>451573.78886994225</v>
      </c>
      <c r="W160" s="49">
        <f>$H160*0.4</f>
        <v>385662.4</v>
      </c>
      <c r="X160" s="50">
        <f>$H160*0</f>
        <v>0</v>
      </c>
      <c r="Y160" s="48">
        <f t="shared" si="19"/>
        <v>-110511.44800488971</v>
      </c>
      <c r="Z160" s="49">
        <f t="shared" si="20"/>
        <v>-578493.6</v>
      </c>
      <c r="AA160" s="51">
        <f t="shared" si="21"/>
        <v>0</v>
      </c>
      <c r="AB160" s="52" t="str">
        <f t="shared" si="25"/>
        <v>áno</v>
      </c>
      <c r="AC160" s="55" t="s">
        <v>58</v>
      </c>
      <c r="AD160" s="71" t="s">
        <v>132</v>
      </c>
      <c r="AE160" s="54" t="s">
        <v>196</v>
      </c>
      <c r="AF160" s="37" t="s">
        <v>42</v>
      </c>
      <c r="AG160" s="38" t="s">
        <v>157</v>
      </c>
      <c r="AH160" s="38"/>
    </row>
    <row r="161" spans="1:34" ht="84" hidden="1">
      <c r="A161" s="40" t="s">
        <v>193</v>
      </c>
      <c r="B161" s="22" t="s">
        <v>34</v>
      </c>
      <c r="C161" s="41" t="s">
        <v>49</v>
      </c>
      <c r="D161" s="42" t="s">
        <v>50</v>
      </c>
      <c r="E161" s="42" t="s">
        <v>89</v>
      </c>
      <c r="F161" s="42" t="s">
        <v>57</v>
      </c>
      <c r="G161" s="43">
        <v>626629</v>
      </c>
      <c r="H161" s="44">
        <v>395629</v>
      </c>
      <c r="I161" s="73">
        <f t="shared" si="26"/>
        <v>231000</v>
      </c>
      <c r="J161" s="41" t="s">
        <v>49</v>
      </c>
      <c r="K161" s="42" t="s">
        <v>68</v>
      </c>
      <c r="L161" s="42" t="s">
        <v>74</v>
      </c>
      <c r="M161" s="42" t="s">
        <v>70</v>
      </c>
      <c r="N161" s="45">
        <v>399774</v>
      </c>
      <c r="O161" s="69">
        <f>N161+H161</f>
        <v>795403</v>
      </c>
      <c r="P161" s="27" t="s">
        <v>64</v>
      </c>
      <c r="Q161" s="27" t="s">
        <v>75</v>
      </c>
      <c r="R161" s="47"/>
      <c r="S161" s="48">
        <f>IFERROR(((VLOOKUP($E161,[1]Koeficienty_ITI!$A$2:$H$40,6,0))*$H161),0)</f>
        <v>158251.6</v>
      </c>
      <c r="T161" s="49">
        <f>IFERROR(((VLOOKUP($E161,[1]Koeficienty_ITI!$A$2:$H$40,7,0))*$H161),0)</f>
        <v>395629</v>
      </c>
      <c r="U161" s="50">
        <f>IFERROR(((VLOOKUP($E161,[1]Koeficienty_ITI!$A$2:$H$40,8,0))*$H161),0)</f>
        <v>395629</v>
      </c>
      <c r="V161" s="48">
        <f>IFERROR(((VLOOKUP($L161,[1]Koeficienty_ITI!$A$2:$H$40,6,0))*$H161),0)</f>
        <v>395629</v>
      </c>
      <c r="W161" s="49">
        <f>IFERROR(((VLOOKUP($L161,[1]Koeficienty_ITI!$A$2:$H$40,7,0))*$H161),0)</f>
        <v>158251.6</v>
      </c>
      <c r="X161" s="50">
        <f>IFERROR(((VLOOKUP($L161,[1]Koeficienty_ITI!$A$2:$H$40,8,0))*$H161),0)</f>
        <v>0</v>
      </c>
      <c r="Y161" s="48">
        <f t="shared" si="19"/>
        <v>237377.4</v>
      </c>
      <c r="Z161" s="49">
        <f t="shared" si="20"/>
        <v>-237377.4</v>
      </c>
      <c r="AA161" s="51">
        <f t="shared" si="21"/>
        <v>-395629</v>
      </c>
      <c r="AB161" s="52" t="str">
        <f t="shared" si="25"/>
        <v>áno</v>
      </c>
      <c r="AC161" s="55" t="s">
        <v>58</v>
      </c>
      <c r="AD161" s="53" t="s">
        <v>59</v>
      </c>
      <c r="AE161" s="54" t="s">
        <v>60</v>
      </c>
      <c r="AF161" s="37" t="s">
        <v>42</v>
      </c>
      <c r="AG161" s="38" t="s">
        <v>197</v>
      </c>
      <c r="AH161" s="38"/>
    </row>
    <row r="162" spans="1:34" ht="28" hidden="1">
      <c r="A162" s="113" t="s">
        <v>190</v>
      </c>
      <c r="B162" s="105" t="s">
        <v>34</v>
      </c>
      <c r="C162" s="114" t="s">
        <v>98</v>
      </c>
      <c r="D162" s="115" t="s">
        <v>99</v>
      </c>
      <c r="E162" s="117" t="s">
        <v>102</v>
      </c>
      <c r="F162" s="115" t="s">
        <v>38</v>
      </c>
      <c r="G162" s="43">
        <v>2090361</v>
      </c>
      <c r="H162" s="116">
        <v>1000000</v>
      </c>
      <c r="I162" s="57">
        <f t="shared" si="26"/>
        <v>1090361</v>
      </c>
      <c r="J162" s="114" t="s">
        <v>98</v>
      </c>
      <c r="K162" s="115" t="s">
        <v>99</v>
      </c>
      <c r="L162" s="115" t="s">
        <v>163</v>
      </c>
      <c r="M162" s="115" t="s">
        <v>38</v>
      </c>
      <c r="N162" s="45">
        <v>5079532</v>
      </c>
      <c r="O162" s="46">
        <f>N162+H162</f>
        <v>6079532</v>
      </c>
      <c r="P162" s="26"/>
      <c r="Q162" s="27"/>
      <c r="R162" s="47"/>
      <c r="S162" s="48">
        <f>IFERROR(((VLOOKUP($E162,[1]Koeficienty_ITI!$A$2:$H$40,6,0))*$H162),0)</f>
        <v>0</v>
      </c>
      <c r="T162" s="49">
        <f>IFERROR(((VLOOKUP($E162,[1]Koeficienty_ITI!$A$2:$H$40,7,0))*$H162),0)</f>
        <v>0</v>
      </c>
      <c r="U162" s="50">
        <f>IFERROR(((VLOOKUP($E162,[1]Koeficienty_ITI!$A$2:$H$40,8,0))*$H162),0)</f>
        <v>0</v>
      </c>
      <c r="V162" s="48">
        <f>IFERROR(((VLOOKUP($L162,[1]Koeficienty_ITI!$A$2:$H$40,6,0))*$H162),0)</f>
        <v>0</v>
      </c>
      <c r="W162" s="49">
        <f>IFERROR(((VLOOKUP($L162,[1]Koeficienty_ITI!$A$2:$H$40,7,0))*$H162),0)</f>
        <v>0</v>
      </c>
      <c r="X162" s="50">
        <f>IFERROR(((VLOOKUP($L162,[1]Koeficienty_ITI!$A$2:$H$40,8,0))*$H162),0)</f>
        <v>0</v>
      </c>
      <c r="Y162" s="48">
        <f t="shared" si="19"/>
        <v>0</v>
      </c>
      <c r="Z162" s="49">
        <f t="shared" si="20"/>
        <v>0</v>
      </c>
      <c r="AA162" s="51">
        <f t="shared" si="21"/>
        <v>0</v>
      </c>
      <c r="AB162" s="52" t="str">
        <f t="shared" si="25"/>
        <v>nie</v>
      </c>
      <c r="AC162" s="34" t="s">
        <v>41</v>
      </c>
      <c r="AD162" s="35" t="s">
        <v>42</v>
      </c>
      <c r="AE162" s="54"/>
      <c r="AF162" s="37" t="s">
        <v>42</v>
      </c>
      <c r="AG162" s="38" t="s">
        <v>43</v>
      </c>
      <c r="AH162" s="38" t="s">
        <v>48</v>
      </c>
    </row>
    <row r="163" spans="1:34" ht="28" hidden="1">
      <c r="A163" s="40" t="s">
        <v>198</v>
      </c>
      <c r="B163" s="22" t="s">
        <v>34</v>
      </c>
      <c r="C163" s="41" t="s">
        <v>49</v>
      </c>
      <c r="D163" s="42" t="s">
        <v>50</v>
      </c>
      <c r="E163" s="42" t="s">
        <v>56</v>
      </c>
      <c r="F163" s="42" t="s">
        <v>57</v>
      </c>
      <c r="G163" s="43">
        <v>314593</v>
      </c>
      <c r="H163" s="44">
        <v>314593</v>
      </c>
      <c r="I163" s="57">
        <f t="shared" si="26"/>
        <v>0</v>
      </c>
      <c r="J163" s="41" t="s">
        <v>49</v>
      </c>
      <c r="K163" s="42" t="s">
        <v>50</v>
      </c>
      <c r="L163" s="42" t="s">
        <v>62</v>
      </c>
      <c r="M163" s="42" t="s">
        <v>38</v>
      </c>
      <c r="N163" s="45">
        <v>3142816</v>
      </c>
      <c r="O163" s="46">
        <f>N163+H163</f>
        <v>3457409</v>
      </c>
      <c r="P163" s="26" t="s">
        <v>54</v>
      </c>
      <c r="Q163" s="27" t="s">
        <v>64</v>
      </c>
      <c r="R163" s="47"/>
      <c r="S163" s="48">
        <f>IFERROR(((VLOOKUP($E163,[1]Koeficienty_ITI!$A$2:$H$40,6,0))*$H163),0)</f>
        <v>0</v>
      </c>
      <c r="T163" s="49">
        <f>IFERROR(((VLOOKUP($E163,[1]Koeficienty_ITI!$A$2:$H$40,7,0))*$H163),0)</f>
        <v>314593</v>
      </c>
      <c r="U163" s="50">
        <f>IFERROR(((VLOOKUP($E163,[1]Koeficienty_ITI!$A$2:$H$40,8,0))*$H163),0)</f>
        <v>125837.20000000001</v>
      </c>
      <c r="V163" s="48">
        <f>IFERROR(((VLOOKUP($L163,[1]Koeficienty_ITI!$A$2:$H$40,6,0))*$H163),0)</f>
        <v>125837.20000000001</v>
      </c>
      <c r="W163" s="49">
        <f>IFERROR(((VLOOKUP($L163,[1]Koeficienty_ITI!$A$2:$H$40,7,0))*$H163),0)</f>
        <v>314593</v>
      </c>
      <c r="X163" s="50">
        <f>IFERROR(((VLOOKUP($L163,[1]Koeficienty_ITI!$A$2:$H$40,8,0))*$H163),0)</f>
        <v>314593</v>
      </c>
      <c r="Y163" s="48">
        <f t="shared" si="19"/>
        <v>125837.20000000001</v>
      </c>
      <c r="Z163" s="49">
        <f t="shared" si="20"/>
        <v>0</v>
      </c>
      <c r="AA163" s="51">
        <f t="shared" si="21"/>
        <v>188755.8</v>
      </c>
      <c r="AB163" s="52" t="str">
        <f t="shared" si="25"/>
        <v>áno</v>
      </c>
      <c r="AC163" s="55" t="s">
        <v>58</v>
      </c>
      <c r="AD163" s="53" t="s">
        <v>59</v>
      </c>
      <c r="AE163" s="54" t="s">
        <v>60</v>
      </c>
      <c r="AF163" s="37" t="s">
        <v>42</v>
      </c>
      <c r="AG163" s="38" t="s">
        <v>188</v>
      </c>
      <c r="AH163" s="38"/>
    </row>
    <row r="164" spans="1:34" ht="28" hidden="1">
      <c r="A164" s="40" t="s">
        <v>198</v>
      </c>
      <c r="B164" s="22" t="s">
        <v>34</v>
      </c>
      <c r="C164" s="41" t="s">
        <v>49</v>
      </c>
      <c r="D164" s="42" t="s">
        <v>50</v>
      </c>
      <c r="E164" s="42" t="s">
        <v>61</v>
      </c>
      <c r="F164" s="42" t="s">
        <v>57</v>
      </c>
      <c r="G164" s="43">
        <v>119950</v>
      </c>
      <c r="H164" s="44">
        <v>119950</v>
      </c>
      <c r="I164" s="57">
        <f t="shared" si="26"/>
        <v>0</v>
      </c>
      <c r="J164" s="41" t="s">
        <v>49</v>
      </c>
      <c r="K164" s="42" t="s">
        <v>50</v>
      </c>
      <c r="L164" s="42" t="s">
        <v>62</v>
      </c>
      <c r="M164" s="42" t="s">
        <v>38</v>
      </c>
      <c r="N164" s="45">
        <v>3142816</v>
      </c>
      <c r="O164" s="46">
        <f>N164+H163+H164</f>
        <v>3577359</v>
      </c>
      <c r="P164" s="26" t="s">
        <v>63</v>
      </c>
      <c r="Q164" s="27" t="s">
        <v>64</v>
      </c>
      <c r="R164" s="47"/>
      <c r="S164" s="48">
        <f>IFERROR(((VLOOKUP($E164,[1]Koeficienty_ITI!$A$2:$H$40,6,0))*$H164),0)</f>
        <v>47980</v>
      </c>
      <c r="T164" s="49">
        <f>IFERROR(((VLOOKUP($E164,[1]Koeficienty_ITI!$A$2:$H$40,7,0))*$H164),0)</f>
        <v>119950</v>
      </c>
      <c r="U164" s="50">
        <f>IFERROR(((VLOOKUP($E164,[1]Koeficienty_ITI!$A$2:$H$40,8,0))*$H164),0)</f>
        <v>0</v>
      </c>
      <c r="V164" s="48">
        <f>IFERROR(((VLOOKUP($L164,[1]Koeficienty_ITI!$A$2:$H$40,6,0))*$H164),0)</f>
        <v>47980</v>
      </c>
      <c r="W164" s="49">
        <f>IFERROR(((VLOOKUP($L164,[1]Koeficienty_ITI!$A$2:$H$40,7,0))*$H164),0)</f>
        <v>119950</v>
      </c>
      <c r="X164" s="50">
        <f>IFERROR(((VLOOKUP($L164,[1]Koeficienty_ITI!$A$2:$H$40,8,0))*$H164),0)</f>
        <v>119950</v>
      </c>
      <c r="Y164" s="48">
        <f t="shared" si="19"/>
        <v>0</v>
      </c>
      <c r="Z164" s="49">
        <f t="shared" si="20"/>
        <v>0</v>
      </c>
      <c r="AA164" s="51">
        <f t="shared" si="21"/>
        <v>119950</v>
      </c>
      <c r="AB164" s="52" t="str">
        <f t="shared" si="25"/>
        <v>áno</v>
      </c>
      <c r="AC164" s="55" t="s">
        <v>58</v>
      </c>
      <c r="AD164" s="53" t="s">
        <v>59</v>
      </c>
      <c r="AE164" s="54" t="s">
        <v>60</v>
      </c>
      <c r="AF164" s="37" t="s">
        <v>42</v>
      </c>
      <c r="AG164" s="38" t="s">
        <v>154</v>
      </c>
      <c r="AH164" s="38"/>
    </row>
    <row r="165" spans="1:34" ht="28" hidden="1">
      <c r="A165" s="40" t="s">
        <v>198</v>
      </c>
      <c r="B165" s="22" t="s">
        <v>34</v>
      </c>
      <c r="C165" s="41" t="s">
        <v>49</v>
      </c>
      <c r="D165" s="42" t="s">
        <v>50</v>
      </c>
      <c r="E165" s="42" t="s">
        <v>111</v>
      </c>
      <c r="F165" s="42" t="s">
        <v>57</v>
      </c>
      <c r="G165" s="43">
        <v>1069493</v>
      </c>
      <c r="H165" s="44">
        <v>369493</v>
      </c>
      <c r="I165" s="57">
        <f t="shared" si="26"/>
        <v>700000</v>
      </c>
      <c r="J165" s="41" t="s">
        <v>49</v>
      </c>
      <c r="K165" s="42" t="s">
        <v>50</v>
      </c>
      <c r="L165" s="42" t="s">
        <v>62</v>
      </c>
      <c r="M165" s="42" t="s">
        <v>38</v>
      </c>
      <c r="N165" s="45">
        <v>3142816</v>
      </c>
      <c r="O165" s="46">
        <f>N165+H163+H164+H165</f>
        <v>3946852</v>
      </c>
      <c r="P165" s="26" t="s">
        <v>112</v>
      </c>
      <c r="Q165" s="27" t="s">
        <v>64</v>
      </c>
      <c r="R165" s="47"/>
      <c r="S165" s="48">
        <f>IFERROR(((VLOOKUP($E165,[1]Koeficienty_ITI!$A$2:$H$40,6,0))*$H165),0)</f>
        <v>147797.20000000001</v>
      </c>
      <c r="T165" s="49">
        <f>IFERROR(((VLOOKUP($E165,[1]Koeficienty_ITI!$A$2:$H$40,7,0))*$H165),0)</f>
        <v>369493</v>
      </c>
      <c r="U165" s="50">
        <f>IFERROR(((VLOOKUP($E165,[1]Koeficienty_ITI!$A$2:$H$40,8,0))*$H165),0)</f>
        <v>0</v>
      </c>
      <c r="V165" s="48">
        <f>IFERROR(((VLOOKUP($L165,[1]Koeficienty_ITI!$A$2:$H$40,6,0))*$H165),0)</f>
        <v>147797.20000000001</v>
      </c>
      <c r="W165" s="49">
        <f>IFERROR(((VLOOKUP($L165,[1]Koeficienty_ITI!$A$2:$H$40,7,0))*$H165),0)</f>
        <v>369493</v>
      </c>
      <c r="X165" s="50">
        <f>IFERROR(((VLOOKUP($L165,[1]Koeficienty_ITI!$A$2:$H$40,8,0))*$H165),0)</f>
        <v>369493</v>
      </c>
      <c r="Y165" s="48">
        <f t="shared" si="19"/>
        <v>0</v>
      </c>
      <c r="Z165" s="49">
        <f t="shared" si="20"/>
        <v>0</v>
      </c>
      <c r="AA165" s="51">
        <f t="shared" si="21"/>
        <v>369493</v>
      </c>
      <c r="AB165" s="52" t="str">
        <f t="shared" si="25"/>
        <v>áno</v>
      </c>
      <c r="AC165" s="55" t="s">
        <v>58</v>
      </c>
      <c r="AD165" s="53" t="s">
        <v>59</v>
      </c>
      <c r="AE165" s="54" t="s">
        <v>60</v>
      </c>
      <c r="AF165" s="37" t="s">
        <v>42</v>
      </c>
      <c r="AG165" s="38" t="s">
        <v>154</v>
      </c>
      <c r="AH165" s="38"/>
    </row>
    <row r="166" spans="1:34" ht="28" hidden="1">
      <c r="A166" s="40" t="s">
        <v>198</v>
      </c>
      <c r="B166" s="22" t="s">
        <v>34</v>
      </c>
      <c r="C166" s="41" t="s">
        <v>49</v>
      </c>
      <c r="D166" s="42" t="s">
        <v>50</v>
      </c>
      <c r="E166" s="42" t="s">
        <v>114</v>
      </c>
      <c r="F166" s="42" t="s">
        <v>57</v>
      </c>
      <c r="G166" s="43">
        <v>747560</v>
      </c>
      <c r="H166" s="44">
        <v>747560</v>
      </c>
      <c r="I166" s="57">
        <f t="shared" si="26"/>
        <v>0</v>
      </c>
      <c r="J166" s="41" t="s">
        <v>49</v>
      </c>
      <c r="K166" s="42" t="s">
        <v>50</v>
      </c>
      <c r="L166" s="42" t="s">
        <v>62</v>
      </c>
      <c r="M166" s="42" t="s">
        <v>38</v>
      </c>
      <c r="N166" s="45">
        <v>3142816</v>
      </c>
      <c r="O166" s="46">
        <f>N166+H163+H164+H165+H166</f>
        <v>4694412</v>
      </c>
      <c r="P166" s="26" t="s">
        <v>112</v>
      </c>
      <c r="Q166" s="27" t="s">
        <v>64</v>
      </c>
      <c r="R166" s="47" t="s">
        <v>199</v>
      </c>
      <c r="S166" s="48">
        <f>H166*0.4</f>
        <v>299024</v>
      </c>
      <c r="T166" s="49">
        <f>H166*1</f>
        <v>747560</v>
      </c>
      <c r="U166" s="50">
        <f>H166*0</f>
        <v>0</v>
      </c>
      <c r="V166" s="48">
        <f>IFERROR(((VLOOKUP($L166,[1]Koeficienty_ITI!$A$2:$H$40,6,0))*$H166),0)</f>
        <v>299024</v>
      </c>
      <c r="W166" s="49">
        <f>IFERROR(((VLOOKUP($L166,[1]Koeficienty_ITI!$A$2:$H$40,7,0))*$H166),0)</f>
        <v>747560</v>
      </c>
      <c r="X166" s="50">
        <f>IFERROR(((VLOOKUP($L166,[1]Koeficienty_ITI!$A$2:$H$40,8,0))*$H166),0)</f>
        <v>747560</v>
      </c>
      <c r="Y166" s="48">
        <f t="shared" si="19"/>
        <v>0</v>
      </c>
      <c r="Z166" s="49">
        <f t="shared" si="20"/>
        <v>0</v>
      </c>
      <c r="AA166" s="51">
        <f t="shared" si="21"/>
        <v>747560</v>
      </c>
      <c r="AB166" s="52" t="str">
        <f t="shared" si="25"/>
        <v>áno</v>
      </c>
      <c r="AC166" s="55" t="s">
        <v>58</v>
      </c>
      <c r="AD166" s="53" t="s">
        <v>59</v>
      </c>
      <c r="AE166" s="54" t="s">
        <v>60</v>
      </c>
      <c r="AF166" s="37" t="s">
        <v>42</v>
      </c>
      <c r="AG166" s="38" t="s">
        <v>154</v>
      </c>
      <c r="AH166" s="38"/>
    </row>
    <row r="167" spans="1:34" ht="28" hidden="1">
      <c r="A167" s="40" t="s">
        <v>198</v>
      </c>
      <c r="B167" s="22" t="s">
        <v>34</v>
      </c>
      <c r="C167" s="41" t="s">
        <v>49</v>
      </c>
      <c r="D167" s="42" t="s">
        <v>50</v>
      </c>
      <c r="E167" s="42" t="s">
        <v>89</v>
      </c>
      <c r="F167" s="42" t="s">
        <v>57</v>
      </c>
      <c r="G167" s="43">
        <v>485858</v>
      </c>
      <c r="H167" s="44">
        <v>485858</v>
      </c>
      <c r="I167" s="57">
        <f t="shared" si="26"/>
        <v>0</v>
      </c>
      <c r="J167" s="41" t="s">
        <v>49</v>
      </c>
      <c r="K167" s="42" t="s">
        <v>50</v>
      </c>
      <c r="L167" s="42" t="s">
        <v>62</v>
      </c>
      <c r="M167" s="42" t="s">
        <v>38</v>
      </c>
      <c r="N167" s="45">
        <v>3142816</v>
      </c>
      <c r="O167" s="46">
        <f>N167+H163+H164+H165+H166+H167</f>
        <v>5180270</v>
      </c>
      <c r="P167" s="27" t="s">
        <v>64</v>
      </c>
      <c r="Q167" s="27" t="s">
        <v>64</v>
      </c>
      <c r="R167" s="47"/>
      <c r="S167" s="48">
        <f>IFERROR(((VLOOKUP($E167,[1]Koeficienty_ITI!$A$2:$H$40,6,0))*$H167),0)</f>
        <v>194343.2</v>
      </c>
      <c r="T167" s="49">
        <f>IFERROR(((VLOOKUP($E167,[1]Koeficienty_ITI!$A$2:$H$40,7,0))*$H167),0)</f>
        <v>485858</v>
      </c>
      <c r="U167" s="50">
        <f>IFERROR(((VLOOKUP($E167,[1]Koeficienty_ITI!$A$2:$H$40,8,0))*$H167),0)</f>
        <v>485858</v>
      </c>
      <c r="V167" s="48">
        <f>IFERROR(((VLOOKUP($L167,[1]Koeficienty_ITI!$A$2:$H$40,6,0))*$H167),0)</f>
        <v>194343.2</v>
      </c>
      <c r="W167" s="49">
        <f>IFERROR(((VLOOKUP($L167,[1]Koeficienty_ITI!$A$2:$H$40,7,0))*$H167),0)</f>
        <v>485858</v>
      </c>
      <c r="X167" s="50">
        <f>IFERROR(((VLOOKUP($L167,[1]Koeficienty_ITI!$A$2:$H$40,8,0))*$H167),0)</f>
        <v>485858</v>
      </c>
      <c r="Y167" s="48">
        <f t="shared" si="19"/>
        <v>0</v>
      </c>
      <c r="Z167" s="49">
        <f t="shared" si="20"/>
        <v>0</v>
      </c>
      <c r="AA167" s="51">
        <f t="shared" si="21"/>
        <v>0</v>
      </c>
      <c r="AB167" s="52" t="str">
        <f t="shared" si="25"/>
        <v>áno</v>
      </c>
      <c r="AC167" s="55" t="s">
        <v>58</v>
      </c>
      <c r="AD167" s="53" t="s">
        <v>59</v>
      </c>
      <c r="AE167" s="54" t="s">
        <v>60</v>
      </c>
      <c r="AF167" s="37" t="s">
        <v>42</v>
      </c>
      <c r="AG167" s="38" t="s">
        <v>43</v>
      </c>
      <c r="AH167" s="38"/>
    </row>
    <row r="168" spans="1:34" ht="28" hidden="1">
      <c r="A168" s="113" t="s">
        <v>193</v>
      </c>
      <c r="B168" s="105" t="s">
        <v>34</v>
      </c>
      <c r="C168" s="114" t="s">
        <v>49</v>
      </c>
      <c r="D168" s="115" t="s">
        <v>50</v>
      </c>
      <c r="E168" s="115" t="s">
        <v>52</v>
      </c>
      <c r="F168" s="115" t="s">
        <v>38</v>
      </c>
      <c r="G168" s="43">
        <v>718452</v>
      </c>
      <c r="H168" s="116">
        <v>718452</v>
      </c>
      <c r="I168" s="73">
        <f t="shared" si="26"/>
        <v>0</v>
      </c>
      <c r="J168" s="114" t="s">
        <v>49</v>
      </c>
      <c r="K168" s="115" t="s">
        <v>50</v>
      </c>
      <c r="L168" s="115" t="s">
        <v>62</v>
      </c>
      <c r="M168" s="115" t="s">
        <v>38</v>
      </c>
      <c r="N168" s="68">
        <v>4053405</v>
      </c>
      <c r="O168" s="46">
        <f>N168+H167+H168</f>
        <v>5257715</v>
      </c>
      <c r="P168" s="26" t="s">
        <v>54</v>
      </c>
      <c r="Q168" s="27" t="s">
        <v>64</v>
      </c>
      <c r="R168" s="47"/>
      <c r="S168" s="48">
        <f>IFERROR(((VLOOKUP($E168,[1]Koeficienty_ITI!$A$2:$H$40,6,0))*$H168),0)</f>
        <v>0</v>
      </c>
      <c r="T168" s="49">
        <f>IFERROR(((VLOOKUP($E168,[1]Koeficienty_ITI!$A$2:$H$40,7,0))*$H168),0)</f>
        <v>718452</v>
      </c>
      <c r="U168" s="50">
        <f>IFERROR(((VLOOKUP($E168,[1]Koeficienty_ITI!$A$2:$H$40,8,0))*$H168),0)</f>
        <v>287380.8</v>
      </c>
      <c r="V168" s="48">
        <f>IFERROR(((VLOOKUP($L168,[1]Koeficienty_ITI!$A$2:$H$40,6,0))*$H168),0)</f>
        <v>287380.8</v>
      </c>
      <c r="W168" s="49">
        <f>IFERROR(((VLOOKUP($L168,[1]Koeficienty_ITI!$A$2:$H$40,7,0))*$H168),0)</f>
        <v>718452</v>
      </c>
      <c r="X168" s="50">
        <f>IFERROR(((VLOOKUP($L168,[1]Koeficienty_ITI!$A$2:$H$40,8,0))*$H168),0)</f>
        <v>718452</v>
      </c>
      <c r="Y168" s="48">
        <f t="shared" si="19"/>
        <v>287380.8</v>
      </c>
      <c r="Z168" s="49">
        <f t="shared" si="20"/>
        <v>0</v>
      </c>
      <c r="AA168" s="51">
        <f t="shared" si="21"/>
        <v>431071.2</v>
      </c>
      <c r="AB168" s="52" t="str">
        <f t="shared" si="25"/>
        <v>nie</v>
      </c>
      <c r="AC168" s="34" t="s">
        <v>41</v>
      </c>
      <c r="AD168" s="53" t="s">
        <v>42</v>
      </c>
      <c r="AE168" s="54"/>
      <c r="AF168" s="37" t="s">
        <v>42</v>
      </c>
      <c r="AG168" s="38" t="s">
        <v>151</v>
      </c>
      <c r="AH168" s="38" t="s">
        <v>48</v>
      </c>
    </row>
    <row r="169" spans="1:34" ht="28" hidden="1">
      <c r="A169" s="113" t="s">
        <v>193</v>
      </c>
      <c r="B169" s="105" t="s">
        <v>34</v>
      </c>
      <c r="C169" s="114" t="s">
        <v>49</v>
      </c>
      <c r="D169" s="115" t="s">
        <v>50</v>
      </c>
      <c r="E169" s="115" t="s">
        <v>51</v>
      </c>
      <c r="F169" s="115" t="s">
        <v>38</v>
      </c>
      <c r="G169" s="43">
        <v>344857</v>
      </c>
      <c r="H169" s="116">
        <v>344857</v>
      </c>
      <c r="I169" s="73">
        <f t="shared" si="26"/>
        <v>0</v>
      </c>
      <c r="J169" s="114" t="s">
        <v>49</v>
      </c>
      <c r="K169" s="115" t="s">
        <v>50</v>
      </c>
      <c r="L169" s="115" t="s">
        <v>62</v>
      </c>
      <c r="M169" s="115" t="s">
        <v>38</v>
      </c>
      <c r="N169" s="68">
        <v>4053405</v>
      </c>
      <c r="O169" s="46">
        <f>N169+H167+H168+H169</f>
        <v>5602572</v>
      </c>
      <c r="P169" s="26" t="s">
        <v>53</v>
      </c>
      <c r="Q169" s="27" t="s">
        <v>64</v>
      </c>
      <c r="R169" s="47"/>
      <c r="S169" s="48">
        <f>IFERROR(((VLOOKUP($E169,[1]Koeficienty_ITI!$A$2:$H$40,6,0))*$H169),0)</f>
        <v>0</v>
      </c>
      <c r="T169" s="49">
        <f>IFERROR(((VLOOKUP($E169,[1]Koeficienty_ITI!$A$2:$H$40,7,0))*$H169),0)</f>
        <v>344857</v>
      </c>
      <c r="U169" s="50">
        <f>IFERROR(((VLOOKUP($E169,[1]Koeficienty_ITI!$A$2:$H$40,8,0))*$H169),0)</f>
        <v>0</v>
      </c>
      <c r="V169" s="48">
        <f>IFERROR(((VLOOKUP($L169,[1]Koeficienty_ITI!$A$2:$H$40,6,0))*$H169),0)</f>
        <v>137942.80000000002</v>
      </c>
      <c r="W169" s="49">
        <f>IFERROR(((VLOOKUP($L169,[1]Koeficienty_ITI!$A$2:$H$40,7,0))*$H169),0)</f>
        <v>344857</v>
      </c>
      <c r="X169" s="50">
        <f>IFERROR(((VLOOKUP($L169,[1]Koeficienty_ITI!$A$2:$H$40,8,0))*$H169),0)</f>
        <v>344857</v>
      </c>
      <c r="Y169" s="48">
        <f t="shared" si="19"/>
        <v>137942.80000000002</v>
      </c>
      <c r="Z169" s="49">
        <f t="shared" si="20"/>
        <v>0</v>
      </c>
      <c r="AA169" s="51">
        <f t="shared" si="21"/>
        <v>344857</v>
      </c>
      <c r="AB169" s="52" t="str">
        <f t="shared" si="25"/>
        <v>nie</v>
      </c>
      <c r="AC169" s="34" t="s">
        <v>41</v>
      </c>
      <c r="AD169" s="53" t="s">
        <v>42</v>
      </c>
      <c r="AE169" s="54"/>
      <c r="AF169" s="37" t="s">
        <v>42</v>
      </c>
      <c r="AG169" s="38" t="s">
        <v>151</v>
      </c>
      <c r="AH169" s="38" t="s">
        <v>48</v>
      </c>
    </row>
    <row r="170" spans="1:34" ht="28" hidden="1">
      <c r="A170" s="40" t="s">
        <v>198</v>
      </c>
      <c r="B170" s="22" t="s">
        <v>34</v>
      </c>
      <c r="C170" s="41" t="s">
        <v>77</v>
      </c>
      <c r="D170" s="42" t="s">
        <v>78</v>
      </c>
      <c r="E170" s="42" t="s">
        <v>95</v>
      </c>
      <c r="F170" s="42" t="s">
        <v>92</v>
      </c>
      <c r="G170" s="43">
        <v>989957</v>
      </c>
      <c r="H170" s="44">
        <v>989957</v>
      </c>
      <c r="I170" s="57">
        <f t="shared" si="26"/>
        <v>0</v>
      </c>
      <c r="J170" s="41" t="s">
        <v>77</v>
      </c>
      <c r="K170" s="42" t="s">
        <v>81</v>
      </c>
      <c r="L170" s="42" t="s">
        <v>82</v>
      </c>
      <c r="M170" s="42" t="s">
        <v>38</v>
      </c>
      <c r="N170" s="45">
        <v>1623725</v>
      </c>
      <c r="O170" s="46">
        <f>N170+H170</f>
        <v>2613682</v>
      </c>
      <c r="P170" s="26" t="s">
        <v>96</v>
      </c>
      <c r="Q170" s="27" t="s">
        <v>84</v>
      </c>
      <c r="R170" s="47"/>
      <c r="S170" s="48">
        <f>IFERROR(((VLOOKUP($E170,[1]Koeficienty_ITI!$A$2:$H$40,6,0))*$H170),0)</f>
        <v>0</v>
      </c>
      <c r="T170" s="49">
        <f>IFERROR(((VLOOKUP($E170,[1]Koeficienty_ITI!$A$2:$H$40,7,0))*$H170),0)</f>
        <v>0</v>
      </c>
      <c r="U170" s="50">
        <f>IFERROR(((VLOOKUP($E170,[1]Koeficienty_ITI!$A$2:$H$40,8,0))*$H170),0)</f>
        <v>0</v>
      </c>
      <c r="V170" s="48">
        <f>IFERROR(((VLOOKUP($L170,[1]Koeficienty_ITI!$A$2:$H$40,6,0))*$H170),0)</f>
        <v>0</v>
      </c>
      <c r="W170" s="49">
        <f>IFERROR(((VLOOKUP($L170,[1]Koeficienty_ITI!$A$2:$H$40,7,0))*$H170),0)</f>
        <v>0</v>
      </c>
      <c r="X170" s="50">
        <f>IFERROR(((VLOOKUP($L170,[1]Koeficienty_ITI!$A$2:$H$40,8,0))*$H170),0)</f>
        <v>0</v>
      </c>
      <c r="Y170" s="48">
        <f t="shared" si="19"/>
        <v>0</v>
      </c>
      <c r="Z170" s="49">
        <f t="shared" si="20"/>
        <v>0</v>
      </c>
      <c r="AA170" s="51">
        <f t="shared" si="21"/>
        <v>0</v>
      </c>
      <c r="AB170" s="52" t="s">
        <v>41</v>
      </c>
      <c r="AC170" s="55" t="s">
        <v>58</v>
      </c>
      <c r="AD170" s="53" t="s">
        <v>42</v>
      </c>
      <c r="AE170" s="54" t="s">
        <v>126</v>
      </c>
      <c r="AF170" s="37" t="s">
        <v>127</v>
      </c>
      <c r="AG170" s="38" t="s">
        <v>43</v>
      </c>
      <c r="AH170" s="38" t="s">
        <v>135</v>
      </c>
    </row>
    <row r="171" spans="1:34" ht="28" hidden="1">
      <c r="A171" s="40" t="s">
        <v>198</v>
      </c>
      <c r="B171" s="22" t="s">
        <v>34</v>
      </c>
      <c r="C171" s="41" t="s">
        <v>77</v>
      </c>
      <c r="D171" s="42" t="s">
        <v>78</v>
      </c>
      <c r="E171" s="42" t="s">
        <v>79</v>
      </c>
      <c r="F171" s="42" t="s">
        <v>80</v>
      </c>
      <c r="G171" s="43">
        <v>167014</v>
      </c>
      <c r="H171" s="44">
        <v>167014</v>
      </c>
      <c r="I171" s="57">
        <f t="shared" si="26"/>
        <v>0</v>
      </c>
      <c r="J171" s="41" t="s">
        <v>77</v>
      </c>
      <c r="K171" s="42" t="s">
        <v>81</v>
      </c>
      <c r="L171" s="42" t="s">
        <v>82</v>
      </c>
      <c r="M171" s="42" t="s">
        <v>38</v>
      </c>
      <c r="N171" s="45">
        <v>1623725</v>
      </c>
      <c r="O171" s="46">
        <f>N171+H170+H171</f>
        <v>2780696</v>
      </c>
      <c r="P171" s="26" t="s">
        <v>83</v>
      </c>
      <c r="Q171" s="27" t="s">
        <v>84</v>
      </c>
      <c r="R171" s="47"/>
      <c r="S171" s="48">
        <f>IFERROR(((VLOOKUP($E171,[1]Koeficienty_ITI!$A$2:$H$40,6,0))*$H171),0)</f>
        <v>0</v>
      </c>
      <c r="T171" s="49">
        <f>IFERROR(((VLOOKUP($E171,[1]Koeficienty_ITI!$A$2:$H$40,7,0))*$H171),0)</f>
        <v>0</v>
      </c>
      <c r="U171" s="50">
        <f>IFERROR(((VLOOKUP($E171,[1]Koeficienty_ITI!$A$2:$H$40,8,0))*$H171),0)</f>
        <v>0</v>
      </c>
      <c r="V171" s="48">
        <f>IFERROR(((VLOOKUP($L171,[1]Koeficienty_ITI!$A$2:$H$40,6,0))*$H171),0)</f>
        <v>0</v>
      </c>
      <c r="W171" s="49">
        <f>IFERROR(((VLOOKUP($L171,[1]Koeficienty_ITI!$A$2:$H$40,7,0))*$H171),0)</f>
        <v>0</v>
      </c>
      <c r="X171" s="50">
        <f>IFERROR(((VLOOKUP($L171,[1]Koeficienty_ITI!$A$2:$H$40,8,0))*$H171),0)</f>
        <v>0</v>
      </c>
      <c r="Y171" s="48">
        <f t="shared" si="19"/>
        <v>0</v>
      </c>
      <c r="Z171" s="49">
        <f t="shared" si="20"/>
        <v>0</v>
      </c>
      <c r="AA171" s="51">
        <f t="shared" si="21"/>
        <v>0</v>
      </c>
      <c r="AB171" s="52" t="str">
        <f t="shared" ref="AB171:AB190" si="27">IF(F171=M171,"nie","áno")</f>
        <v>áno</v>
      </c>
      <c r="AC171" s="55" t="s">
        <v>58</v>
      </c>
      <c r="AD171" s="53" t="s">
        <v>59</v>
      </c>
      <c r="AE171" s="54" t="s">
        <v>60</v>
      </c>
      <c r="AF171" s="37" t="s">
        <v>42</v>
      </c>
      <c r="AG171" s="38" t="s">
        <v>43</v>
      </c>
      <c r="AH171" s="38"/>
    </row>
    <row r="172" spans="1:34" ht="28" hidden="1">
      <c r="A172" s="113" t="s">
        <v>198</v>
      </c>
      <c r="B172" s="105" t="s">
        <v>34</v>
      </c>
      <c r="C172" s="114" t="s">
        <v>35</v>
      </c>
      <c r="D172" s="115" t="s">
        <v>36</v>
      </c>
      <c r="E172" s="115" t="s">
        <v>37</v>
      </c>
      <c r="F172" s="115" t="s">
        <v>38</v>
      </c>
      <c r="G172" s="43">
        <v>1396842</v>
      </c>
      <c r="H172" s="116">
        <v>896842</v>
      </c>
      <c r="I172" s="57">
        <f t="shared" si="26"/>
        <v>500000</v>
      </c>
      <c r="J172" s="114" t="s">
        <v>35</v>
      </c>
      <c r="K172" s="115" t="s">
        <v>36</v>
      </c>
      <c r="L172" s="115" t="s">
        <v>39</v>
      </c>
      <c r="M172" s="115" t="s">
        <v>38</v>
      </c>
      <c r="N172" s="45">
        <v>2732952</v>
      </c>
      <c r="O172" s="46">
        <f>N172+H172</f>
        <v>3629794</v>
      </c>
      <c r="P172" s="26" t="s">
        <v>40</v>
      </c>
      <c r="Q172" s="27">
        <v>169</v>
      </c>
      <c r="R172" s="47"/>
      <c r="S172" s="48">
        <f>IFERROR(((VLOOKUP($E172,[1]Koeficienty_ITI!$A$2:$H$40,6,0))*$H172),0)</f>
        <v>0</v>
      </c>
      <c r="T172" s="49">
        <f>IFERROR(((VLOOKUP($E172,[1]Koeficienty_ITI!$A$2:$H$40,7,0))*$H172),0)</f>
        <v>0</v>
      </c>
      <c r="U172" s="50">
        <f>IFERROR(((VLOOKUP($E172,[1]Koeficienty_ITI!$A$2:$H$40,8,0))*$H172),0)</f>
        <v>0</v>
      </c>
      <c r="V172" s="48">
        <f>IFERROR(((VLOOKUP($L172,[1]Koeficienty_ITI!$A$2:$H$40,6,0))*$H172),0)</f>
        <v>0</v>
      </c>
      <c r="W172" s="49">
        <f>IFERROR(((VLOOKUP($L172,[1]Koeficienty_ITI!$A$2:$H$40,7,0))*$H172),0)</f>
        <v>0</v>
      </c>
      <c r="X172" s="50">
        <f>IFERROR(((VLOOKUP($L172,[1]Koeficienty_ITI!$A$2:$H$40,8,0))*$H172),0)</f>
        <v>0</v>
      </c>
      <c r="Y172" s="48">
        <f t="shared" si="19"/>
        <v>0</v>
      </c>
      <c r="Z172" s="49">
        <f t="shared" si="20"/>
        <v>0</v>
      </c>
      <c r="AA172" s="51">
        <f t="shared" si="21"/>
        <v>0</v>
      </c>
      <c r="AB172" s="52" t="str">
        <f t="shared" si="27"/>
        <v>nie</v>
      </c>
      <c r="AC172" s="34" t="s">
        <v>41</v>
      </c>
      <c r="AD172" s="53" t="s">
        <v>42</v>
      </c>
      <c r="AE172" s="54"/>
      <c r="AF172" s="37" t="s">
        <v>42</v>
      </c>
      <c r="AG172" s="38" t="s">
        <v>43</v>
      </c>
      <c r="AH172" s="38" t="s">
        <v>44</v>
      </c>
    </row>
    <row r="173" spans="1:34" ht="28" hidden="1">
      <c r="A173" s="113" t="s">
        <v>198</v>
      </c>
      <c r="B173" s="105" t="s">
        <v>34</v>
      </c>
      <c r="C173" s="114" t="s">
        <v>98</v>
      </c>
      <c r="D173" s="115" t="s">
        <v>99</v>
      </c>
      <c r="E173" s="115" t="s">
        <v>108</v>
      </c>
      <c r="F173" s="115" t="s">
        <v>38</v>
      </c>
      <c r="G173" s="43">
        <v>389265</v>
      </c>
      <c r="H173" s="116">
        <v>344905</v>
      </c>
      <c r="I173" s="57">
        <f t="shared" si="26"/>
        <v>44360</v>
      </c>
      <c r="J173" s="114" t="s">
        <v>122</v>
      </c>
      <c r="K173" s="115" t="s">
        <v>123</v>
      </c>
      <c r="L173" s="115" t="s">
        <v>124</v>
      </c>
      <c r="M173" s="115" t="s">
        <v>38</v>
      </c>
      <c r="N173" s="45">
        <v>836432</v>
      </c>
      <c r="O173" s="46">
        <f>N173+H173</f>
        <v>1181337</v>
      </c>
      <c r="P173" s="26" t="s">
        <v>47</v>
      </c>
      <c r="Q173" s="27" t="s">
        <v>125</v>
      </c>
      <c r="R173" s="47"/>
      <c r="S173" s="48">
        <f>IFERROR(((VLOOKUP($E173,[1]Koeficienty_ITI!$A$2:$H$40,6,0))*$H173),0)</f>
        <v>0</v>
      </c>
      <c r="T173" s="49">
        <f>IFERROR(((VLOOKUP($E173,[1]Koeficienty_ITI!$A$2:$H$40,7,0))*$H173),0)</f>
        <v>0</v>
      </c>
      <c r="U173" s="50">
        <f>IFERROR(((VLOOKUP($E173,[1]Koeficienty_ITI!$A$2:$H$40,8,0))*$H173),0)</f>
        <v>0</v>
      </c>
      <c r="V173" s="48">
        <f>IFERROR(((VLOOKUP($L173,[1]Koeficienty_ITI!$A$2:$H$40,6,0))*$H173),0)</f>
        <v>0</v>
      </c>
      <c r="W173" s="49">
        <f>IFERROR(((VLOOKUP($L173,[1]Koeficienty_ITI!$A$2:$H$40,7,0))*$H173),0)</f>
        <v>0</v>
      </c>
      <c r="X173" s="50">
        <f>IFERROR(((VLOOKUP($L173,[1]Koeficienty_ITI!$A$2:$H$40,8,0))*$H173),0)</f>
        <v>0</v>
      </c>
      <c r="Y173" s="48">
        <f t="shared" si="19"/>
        <v>0</v>
      </c>
      <c r="Z173" s="49">
        <f t="shared" si="20"/>
        <v>0</v>
      </c>
      <c r="AA173" s="51">
        <f t="shared" si="21"/>
        <v>0</v>
      </c>
      <c r="AB173" s="52" t="str">
        <f t="shared" si="27"/>
        <v>nie</v>
      </c>
      <c r="AC173" s="34" t="s">
        <v>41</v>
      </c>
      <c r="AD173" s="53" t="s">
        <v>42</v>
      </c>
      <c r="AE173" s="54" t="s">
        <v>106</v>
      </c>
      <c r="AF173" s="37" t="s">
        <v>42</v>
      </c>
      <c r="AG173" s="38" t="s">
        <v>43</v>
      </c>
      <c r="AH173" s="38" t="s">
        <v>48</v>
      </c>
    </row>
    <row r="174" spans="1:34" ht="28" hidden="1">
      <c r="A174" s="113" t="s">
        <v>198</v>
      </c>
      <c r="B174" s="105" t="s">
        <v>34</v>
      </c>
      <c r="C174" s="114" t="s">
        <v>98</v>
      </c>
      <c r="D174" s="115" t="s">
        <v>99</v>
      </c>
      <c r="E174" s="115" t="s">
        <v>104</v>
      </c>
      <c r="F174" s="115" t="s">
        <v>38</v>
      </c>
      <c r="G174" s="43">
        <v>5808044</v>
      </c>
      <c r="H174" s="116">
        <v>973080</v>
      </c>
      <c r="I174" s="57">
        <f t="shared" si="26"/>
        <v>4834964</v>
      </c>
      <c r="J174" s="114" t="s">
        <v>122</v>
      </c>
      <c r="K174" s="115" t="s">
        <v>123</v>
      </c>
      <c r="L174" s="115" t="s">
        <v>124</v>
      </c>
      <c r="M174" s="115" t="s">
        <v>38</v>
      </c>
      <c r="N174" s="45">
        <v>836432</v>
      </c>
      <c r="O174" s="46">
        <f>N174+H173+H174</f>
        <v>2154417</v>
      </c>
      <c r="P174" s="26" t="s">
        <v>105</v>
      </c>
      <c r="Q174" s="27" t="s">
        <v>125</v>
      </c>
      <c r="R174" s="47"/>
      <c r="S174" s="48">
        <f>IFERROR(((VLOOKUP($E174,[1]Koeficienty_ITI!$A$2:$H$40,6,0))*$H174),0)</f>
        <v>0</v>
      </c>
      <c r="T174" s="49">
        <f>IFERROR(((VLOOKUP($E174,[1]Koeficienty_ITI!$A$2:$H$40,7,0))*$H174),0)</f>
        <v>0</v>
      </c>
      <c r="U174" s="50">
        <f>IFERROR(((VLOOKUP($E174,[1]Koeficienty_ITI!$A$2:$H$40,8,0))*$H174),0)</f>
        <v>0</v>
      </c>
      <c r="V174" s="48">
        <f>IFERROR(((VLOOKUP($L174,[1]Koeficienty_ITI!$A$2:$H$40,6,0))*$H174),0)</f>
        <v>0</v>
      </c>
      <c r="W174" s="49">
        <f>IFERROR(((VLOOKUP($L174,[1]Koeficienty_ITI!$A$2:$H$40,7,0))*$H174),0)</f>
        <v>0</v>
      </c>
      <c r="X174" s="50">
        <f>IFERROR(((VLOOKUP($L174,[1]Koeficienty_ITI!$A$2:$H$40,8,0))*$H174),0)</f>
        <v>0</v>
      </c>
      <c r="Y174" s="48">
        <f t="shared" si="19"/>
        <v>0</v>
      </c>
      <c r="Z174" s="49">
        <f t="shared" si="20"/>
        <v>0</v>
      </c>
      <c r="AA174" s="51">
        <f t="shared" si="21"/>
        <v>0</v>
      </c>
      <c r="AB174" s="52" t="str">
        <f t="shared" si="27"/>
        <v>nie</v>
      </c>
      <c r="AC174" s="34" t="s">
        <v>41</v>
      </c>
      <c r="AD174" s="53" t="s">
        <v>42</v>
      </c>
      <c r="AE174" s="54" t="s">
        <v>106</v>
      </c>
      <c r="AF174" s="37" t="s">
        <v>42</v>
      </c>
      <c r="AG174" s="38" t="s">
        <v>43</v>
      </c>
      <c r="AH174" s="38" t="s">
        <v>48</v>
      </c>
    </row>
    <row r="175" spans="1:34" ht="28" hidden="1">
      <c r="A175" s="40" t="s">
        <v>200</v>
      </c>
      <c r="B175" s="40" t="s">
        <v>172</v>
      </c>
      <c r="C175" s="41" t="s">
        <v>49</v>
      </c>
      <c r="D175" s="42" t="s">
        <v>50</v>
      </c>
      <c r="E175" s="27" t="s">
        <v>114</v>
      </c>
      <c r="F175" s="42" t="s">
        <v>57</v>
      </c>
      <c r="G175" s="43">
        <v>3547297</v>
      </c>
      <c r="H175" s="44">
        <v>3547297</v>
      </c>
      <c r="I175" s="57">
        <f t="shared" si="26"/>
        <v>0</v>
      </c>
      <c r="J175" s="41" t="s">
        <v>49</v>
      </c>
      <c r="K175" s="42" t="s">
        <v>50</v>
      </c>
      <c r="L175" s="42" t="s">
        <v>62</v>
      </c>
      <c r="M175" s="42" t="s">
        <v>38</v>
      </c>
      <c r="N175" s="45">
        <v>3500000</v>
      </c>
      <c r="O175" s="69">
        <f>N175+H175+I175</f>
        <v>7047297</v>
      </c>
      <c r="P175" s="26" t="s">
        <v>63</v>
      </c>
      <c r="Q175" s="27" t="s">
        <v>64</v>
      </c>
      <c r="R175" s="47"/>
      <c r="S175" s="48">
        <f>H175*0.4</f>
        <v>1418918.8</v>
      </c>
      <c r="T175" s="49">
        <f>H175*1</f>
        <v>3547297</v>
      </c>
      <c r="U175" s="50">
        <f>H175*0</f>
        <v>0</v>
      </c>
      <c r="V175" s="48">
        <f>IFERROR(((VLOOKUP($L175,[1]Koeficienty_ITI!$A$2:$H$40,6,0))*$H175),0)</f>
        <v>1418918.8</v>
      </c>
      <c r="W175" s="49">
        <f>IFERROR(((VLOOKUP($L175,[1]Koeficienty_ITI!$A$2:$H$40,7,0))*$H175),0)</f>
        <v>3547297</v>
      </c>
      <c r="X175" s="50">
        <f>IFERROR(((VLOOKUP($L175,[1]Koeficienty_ITI!$A$2:$H$40,8,0))*$H175),0)</f>
        <v>3547297</v>
      </c>
      <c r="Y175" s="48">
        <f t="shared" si="19"/>
        <v>0</v>
      </c>
      <c r="Z175" s="49">
        <f t="shared" si="20"/>
        <v>0</v>
      </c>
      <c r="AA175" s="51">
        <f t="shared" si="21"/>
        <v>3547297</v>
      </c>
      <c r="AB175" s="52" t="str">
        <f t="shared" si="27"/>
        <v>áno</v>
      </c>
      <c r="AC175" s="55" t="s">
        <v>58</v>
      </c>
      <c r="AD175" s="53" t="s">
        <v>59</v>
      </c>
      <c r="AE175" s="54" t="s">
        <v>60</v>
      </c>
      <c r="AF175" s="37" t="s">
        <v>42</v>
      </c>
      <c r="AG175" s="38" t="s">
        <v>154</v>
      </c>
      <c r="AH175" s="38"/>
    </row>
    <row r="176" spans="1:34" ht="28" hidden="1">
      <c r="A176" s="113" t="s">
        <v>198</v>
      </c>
      <c r="B176" s="113" t="s">
        <v>34</v>
      </c>
      <c r="C176" s="114" t="s">
        <v>98</v>
      </c>
      <c r="D176" s="115" t="s">
        <v>99</v>
      </c>
      <c r="E176" s="115" t="s">
        <v>107</v>
      </c>
      <c r="F176" s="115" t="s">
        <v>38</v>
      </c>
      <c r="G176" s="43">
        <v>410499</v>
      </c>
      <c r="H176" s="116">
        <v>410499</v>
      </c>
      <c r="I176" s="57">
        <f t="shared" si="26"/>
        <v>0</v>
      </c>
      <c r="J176" s="114" t="s">
        <v>98</v>
      </c>
      <c r="K176" s="115" t="s">
        <v>99</v>
      </c>
      <c r="L176" s="115" t="s">
        <v>129</v>
      </c>
      <c r="M176" s="115" t="s">
        <v>38</v>
      </c>
      <c r="N176" s="45">
        <v>1266840</v>
      </c>
      <c r="O176" s="46">
        <f>N176+H176</f>
        <v>1677339</v>
      </c>
      <c r="P176" s="26" t="s">
        <v>47</v>
      </c>
      <c r="Q176" s="27" t="s">
        <v>130</v>
      </c>
      <c r="R176" s="47"/>
      <c r="S176" s="48">
        <f>IFERROR(((VLOOKUP($E176,[1]Koeficienty_ITI!$A$2:$H$40,6,0))*$H176),0)</f>
        <v>0</v>
      </c>
      <c r="T176" s="49">
        <f>IFERROR(((VLOOKUP($E176,[1]Koeficienty_ITI!$A$2:$H$40,7,0))*$H176),0)</f>
        <v>0</v>
      </c>
      <c r="U176" s="50">
        <f>IFERROR(((VLOOKUP($E176,[1]Koeficienty_ITI!$A$2:$H$40,8,0))*$H176),0)</f>
        <v>0</v>
      </c>
      <c r="V176" s="48">
        <f>IFERROR(((VLOOKUP($L176,[1]Koeficienty_ITI!$A$2:$H$40,6,0))*$H176),0)</f>
        <v>0</v>
      </c>
      <c r="W176" s="49">
        <f>IFERROR(((VLOOKUP($L176,[1]Koeficienty_ITI!$A$2:$H$40,7,0))*$H176),0)</f>
        <v>0</v>
      </c>
      <c r="X176" s="50">
        <f>IFERROR(((VLOOKUP($L176,[1]Koeficienty_ITI!$A$2:$H$40,8,0))*$H176),0)</f>
        <v>0</v>
      </c>
      <c r="Y176" s="48">
        <f t="shared" si="19"/>
        <v>0</v>
      </c>
      <c r="Z176" s="49">
        <f t="shared" si="20"/>
        <v>0</v>
      </c>
      <c r="AA176" s="51">
        <f t="shared" si="21"/>
        <v>0</v>
      </c>
      <c r="AB176" s="52" t="str">
        <f t="shared" si="27"/>
        <v>nie</v>
      </c>
      <c r="AC176" s="34" t="s">
        <v>41</v>
      </c>
      <c r="AD176" s="53" t="s">
        <v>42</v>
      </c>
      <c r="AE176" s="54"/>
      <c r="AF176" s="37" t="s">
        <v>42</v>
      </c>
      <c r="AG176" s="38" t="s">
        <v>43</v>
      </c>
      <c r="AH176" s="38" t="s">
        <v>48</v>
      </c>
    </row>
    <row r="177" spans="1:34" ht="28" hidden="1">
      <c r="A177" s="40" t="s">
        <v>200</v>
      </c>
      <c r="B177" s="40" t="s">
        <v>172</v>
      </c>
      <c r="C177" s="41" t="s">
        <v>49</v>
      </c>
      <c r="D177" s="42" t="s">
        <v>68</v>
      </c>
      <c r="E177" s="27" t="s">
        <v>74</v>
      </c>
      <c r="F177" s="42" t="s">
        <v>70</v>
      </c>
      <c r="G177" s="43">
        <v>7777955</v>
      </c>
      <c r="H177" s="44">
        <v>7000000</v>
      </c>
      <c r="I177" s="57">
        <f t="shared" si="26"/>
        <v>777955</v>
      </c>
      <c r="J177" s="41" t="s">
        <v>49</v>
      </c>
      <c r="K177" s="42" t="s">
        <v>68</v>
      </c>
      <c r="L177" s="42" t="s">
        <v>69</v>
      </c>
      <c r="M177" s="42" t="s">
        <v>70</v>
      </c>
      <c r="N177" s="45">
        <v>19824936</v>
      </c>
      <c r="O177" s="69">
        <f>N177+H177+I177</f>
        <v>27602891</v>
      </c>
      <c r="P177" s="26" t="s">
        <v>75</v>
      </c>
      <c r="Q177" s="27" t="s">
        <v>158</v>
      </c>
      <c r="R177" s="47"/>
      <c r="S177" s="48">
        <f>IFERROR(((VLOOKUP($E177,[1]Koeficienty_ITI!$A$2:$H$40,6,0))*$H177),0)</f>
        <v>7000000</v>
      </c>
      <c r="T177" s="49">
        <f>IFERROR(((VLOOKUP($E177,[1]Koeficienty_ITI!$A$2:$H$40,7,0))*$H177),0)</f>
        <v>2800000</v>
      </c>
      <c r="U177" s="50">
        <f>IFERROR(((VLOOKUP($E177,[1]Koeficienty_ITI!$A$2:$H$40,8,0))*$H177),0)</f>
        <v>0</v>
      </c>
      <c r="V177" s="48">
        <f>IFERROR(((VLOOKUP($L177,[1]Koeficienty_ITI!$A$2:$H$40,6,0))*$H177),0)</f>
        <v>7000000</v>
      </c>
      <c r="W177" s="49">
        <f>IFERROR(((VLOOKUP($L177,[1]Koeficienty_ITI!$A$2:$H$40,7,0))*$H177),0)</f>
        <v>2800000</v>
      </c>
      <c r="X177" s="50">
        <f>IFERROR(((VLOOKUP($L177,[1]Koeficienty_ITI!$A$2:$H$40,8,0))*$H177),0)</f>
        <v>0</v>
      </c>
      <c r="Y177" s="48">
        <f t="shared" si="19"/>
        <v>0</v>
      </c>
      <c r="Z177" s="49">
        <f t="shared" si="20"/>
        <v>0</v>
      </c>
      <c r="AA177" s="51">
        <f t="shared" si="21"/>
        <v>0</v>
      </c>
      <c r="AB177" s="52" t="str">
        <f t="shared" si="27"/>
        <v>nie</v>
      </c>
      <c r="AC177" s="34" t="s">
        <v>41</v>
      </c>
      <c r="AD177" s="53" t="s">
        <v>42</v>
      </c>
      <c r="AE177" s="54"/>
      <c r="AF177" s="37" t="s">
        <v>42</v>
      </c>
      <c r="AG177" s="38" t="s">
        <v>43</v>
      </c>
      <c r="AH177" s="38" t="s">
        <v>178</v>
      </c>
    </row>
    <row r="178" spans="1:34" ht="28" hidden="1">
      <c r="A178" s="40" t="s">
        <v>200</v>
      </c>
      <c r="B178" s="40" t="s">
        <v>172</v>
      </c>
      <c r="C178" s="41" t="s">
        <v>49</v>
      </c>
      <c r="D178" s="42" t="s">
        <v>50</v>
      </c>
      <c r="E178" s="27" t="s">
        <v>111</v>
      </c>
      <c r="F178" s="42" t="s">
        <v>57</v>
      </c>
      <c r="G178" s="43">
        <v>2407909</v>
      </c>
      <c r="H178" s="44">
        <v>2407909</v>
      </c>
      <c r="I178" s="57">
        <f t="shared" si="26"/>
        <v>0</v>
      </c>
      <c r="J178" s="41" t="s">
        <v>49</v>
      </c>
      <c r="K178" s="42" t="s">
        <v>50</v>
      </c>
      <c r="L178" s="42" t="s">
        <v>62</v>
      </c>
      <c r="M178" s="42" t="s">
        <v>38</v>
      </c>
      <c r="N178" s="45">
        <v>3500000</v>
      </c>
      <c r="O178" s="69">
        <f>N178+H178+I178</f>
        <v>5907909</v>
      </c>
      <c r="P178" s="26" t="s">
        <v>112</v>
      </c>
      <c r="Q178" s="27" t="s">
        <v>64</v>
      </c>
      <c r="R178" s="47"/>
      <c r="S178" s="48">
        <f>IFERROR(((VLOOKUP($E178,[1]Koeficienty_ITI!$A$2:$H$40,6,0))*$H178),0)</f>
        <v>963163.60000000009</v>
      </c>
      <c r="T178" s="49">
        <f>IFERROR(((VLOOKUP($E178,[1]Koeficienty_ITI!$A$2:$H$40,7,0))*$H178),0)</f>
        <v>2407909</v>
      </c>
      <c r="U178" s="50">
        <f>IFERROR(((VLOOKUP($E178,[1]Koeficienty_ITI!$A$2:$H$40,8,0))*$H178),0)</f>
        <v>0</v>
      </c>
      <c r="V178" s="48">
        <f>IFERROR(((VLOOKUP($L178,[1]Koeficienty_ITI!$A$2:$H$40,6,0))*$H178),0)</f>
        <v>963163.60000000009</v>
      </c>
      <c r="W178" s="49">
        <f>IFERROR(((VLOOKUP($L178,[1]Koeficienty_ITI!$A$2:$H$40,7,0))*$H178),0)</f>
        <v>2407909</v>
      </c>
      <c r="X178" s="50">
        <f>IFERROR(((VLOOKUP($L178,[1]Koeficienty_ITI!$A$2:$H$40,8,0))*$H178),0)</f>
        <v>2407909</v>
      </c>
      <c r="Y178" s="48">
        <f t="shared" si="19"/>
        <v>0</v>
      </c>
      <c r="Z178" s="49">
        <f t="shared" si="20"/>
        <v>0</v>
      </c>
      <c r="AA178" s="51">
        <f t="shared" si="21"/>
        <v>2407909</v>
      </c>
      <c r="AB178" s="52" t="str">
        <f t="shared" si="27"/>
        <v>áno</v>
      </c>
      <c r="AC178" s="55" t="s">
        <v>58</v>
      </c>
      <c r="AD178" s="53" t="s">
        <v>59</v>
      </c>
      <c r="AE178" s="54" t="s">
        <v>60</v>
      </c>
      <c r="AF178" s="37" t="s">
        <v>42</v>
      </c>
      <c r="AG178" s="38" t="s">
        <v>154</v>
      </c>
      <c r="AH178" s="38"/>
    </row>
    <row r="179" spans="1:34" ht="56" hidden="1">
      <c r="A179" s="40" t="s">
        <v>200</v>
      </c>
      <c r="B179" s="40" t="s">
        <v>172</v>
      </c>
      <c r="C179" s="41" t="s">
        <v>77</v>
      </c>
      <c r="D179" s="42" t="s">
        <v>78</v>
      </c>
      <c r="E179" s="27" t="s">
        <v>95</v>
      </c>
      <c r="F179" s="42" t="s">
        <v>92</v>
      </c>
      <c r="G179" s="43">
        <v>5000000</v>
      </c>
      <c r="H179" s="72">
        <v>1350000</v>
      </c>
      <c r="I179" s="57">
        <f t="shared" si="26"/>
        <v>3650000</v>
      </c>
      <c r="J179" s="41" t="s">
        <v>77</v>
      </c>
      <c r="K179" s="42" t="s">
        <v>78</v>
      </c>
      <c r="L179" s="42" t="s">
        <v>79</v>
      </c>
      <c r="M179" s="42" t="s">
        <v>186</v>
      </c>
      <c r="N179" s="45">
        <v>4000000</v>
      </c>
      <c r="O179" s="69">
        <f>N179+H179</f>
        <v>5350000</v>
      </c>
      <c r="P179" s="26" t="s">
        <v>96</v>
      </c>
      <c r="Q179" s="27" t="s">
        <v>201</v>
      </c>
      <c r="R179" s="47"/>
      <c r="S179" s="48">
        <f>IFERROR(((VLOOKUP($E179,[1]Koeficienty_ITI!$A$2:$H$40,6,0))*$H179),0)</f>
        <v>0</v>
      </c>
      <c r="T179" s="49">
        <f>IFERROR(((VLOOKUP($E179,[1]Koeficienty_ITI!$A$2:$H$40,7,0))*$H179),0)</f>
        <v>0</v>
      </c>
      <c r="U179" s="50">
        <f>IFERROR(((VLOOKUP($E179,[1]Koeficienty_ITI!$A$2:$H$40,8,0))*$H179),0)</f>
        <v>0</v>
      </c>
      <c r="V179" s="48">
        <f>IFERROR(((VLOOKUP($L179,[1]Koeficienty_ITI!$A$2:$H$40,6,0))*$H179),0)</f>
        <v>0</v>
      </c>
      <c r="W179" s="49">
        <f>IFERROR(((VLOOKUP($L179,[1]Koeficienty_ITI!$A$2:$H$40,7,0))*$H179),0)</f>
        <v>0</v>
      </c>
      <c r="X179" s="50">
        <f>IFERROR(((VLOOKUP($L179,[1]Koeficienty_ITI!$A$2:$H$40,8,0))*$H179),0)</f>
        <v>0</v>
      </c>
      <c r="Y179" s="48">
        <f t="shared" si="19"/>
        <v>0</v>
      </c>
      <c r="Z179" s="49">
        <f t="shared" si="20"/>
        <v>0</v>
      </c>
      <c r="AA179" s="51">
        <f t="shared" si="21"/>
        <v>0</v>
      </c>
      <c r="AB179" s="52" t="str">
        <f t="shared" si="27"/>
        <v>áno</v>
      </c>
      <c r="AC179" s="55" t="s">
        <v>41</v>
      </c>
      <c r="AD179" s="53" t="s">
        <v>42</v>
      </c>
      <c r="AE179" s="54" t="s">
        <v>145</v>
      </c>
      <c r="AF179" s="37" t="s">
        <v>42</v>
      </c>
      <c r="AG179" s="38" t="s">
        <v>43</v>
      </c>
      <c r="AH179" s="38" t="s">
        <v>202</v>
      </c>
    </row>
    <row r="180" spans="1:34" ht="28" hidden="1">
      <c r="A180" s="113" t="s">
        <v>198</v>
      </c>
      <c r="B180" s="113" t="s">
        <v>34</v>
      </c>
      <c r="C180" s="114" t="s">
        <v>98</v>
      </c>
      <c r="D180" s="115" t="s">
        <v>99</v>
      </c>
      <c r="E180" s="115" t="s">
        <v>108</v>
      </c>
      <c r="F180" s="115" t="s">
        <v>38</v>
      </c>
      <c r="G180" s="43">
        <v>389265</v>
      </c>
      <c r="H180" s="116">
        <v>44360</v>
      </c>
      <c r="I180" s="57">
        <f>G180-H175-H180</f>
        <v>-3202392</v>
      </c>
      <c r="J180" s="114" t="s">
        <v>98</v>
      </c>
      <c r="K180" s="115" t="s">
        <v>99</v>
      </c>
      <c r="L180" s="115" t="s">
        <v>129</v>
      </c>
      <c r="M180" s="115" t="s">
        <v>38</v>
      </c>
      <c r="N180" s="45">
        <v>1266840</v>
      </c>
      <c r="O180" s="69">
        <f>N180+H179+H180</f>
        <v>2661200</v>
      </c>
      <c r="P180" s="26" t="s">
        <v>47</v>
      </c>
      <c r="Q180" s="27" t="s">
        <v>130</v>
      </c>
      <c r="R180" s="47"/>
      <c r="S180" s="48">
        <f>IFERROR(((VLOOKUP($E180,[1]Koeficienty_ITI!$A$2:$H$40,6,0))*$H180),0)</f>
        <v>0</v>
      </c>
      <c r="T180" s="49">
        <f>IFERROR(((VLOOKUP($E180,[1]Koeficienty_ITI!$A$2:$H$40,7,0))*$H180),0)</f>
        <v>0</v>
      </c>
      <c r="U180" s="50">
        <f>IFERROR(((VLOOKUP($E180,[1]Koeficienty_ITI!$A$2:$H$40,8,0))*$H180),0)</f>
        <v>0</v>
      </c>
      <c r="V180" s="48">
        <f>IFERROR(((VLOOKUP($L180,[1]Koeficienty_ITI!$A$2:$H$40,6,0))*$H180),0)</f>
        <v>0</v>
      </c>
      <c r="W180" s="49">
        <f>IFERROR(((VLOOKUP($L180,[1]Koeficienty_ITI!$A$2:$H$40,7,0))*$H180),0)</f>
        <v>0</v>
      </c>
      <c r="X180" s="50">
        <f>IFERROR(((VLOOKUP($L180,[1]Koeficienty_ITI!$A$2:$H$40,8,0))*$H180),0)</f>
        <v>0</v>
      </c>
      <c r="Y180" s="48">
        <f t="shared" si="19"/>
        <v>0</v>
      </c>
      <c r="Z180" s="49">
        <f t="shared" si="20"/>
        <v>0</v>
      </c>
      <c r="AA180" s="51">
        <f t="shared" si="21"/>
        <v>0</v>
      </c>
      <c r="AB180" s="52" t="str">
        <f t="shared" si="27"/>
        <v>nie</v>
      </c>
      <c r="AC180" s="34" t="s">
        <v>41</v>
      </c>
      <c r="AD180" s="53" t="s">
        <v>42</v>
      </c>
      <c r="AE180" s="54"/>
      <c r="AF180" s="37" t="s">
        <v>42</v>
      </c>
      <c r="AG180" s="38" t="s">
        <v>43</v>
      </c>
      <c r="AH180" s="38" t="s">
        <v>48</v>
      </c>
    </row>
    <row r="181" spans="1:34" ht="28" hidden="1">
      <c r="A181" s="113" t="s">
        <v>198</v>
      </c>
      <c r="B181" s="113" t="s">
        <v>34</v>
      </c>
      <c r="C181" s="114" t="s">
        <v>98</v>
      </c>
      <c r="D181" s="115" t="s">
        <v>99</v>
      </c>
      <c r="E181" s="115" t="s">
        <v>104</v>
      </c>
      <c r="F181" s="115" t="s">
        <v>38</v>
      </c>
      <c r="G181" s="43">
        <v>5808044</v>
      </c>
      <c r="H181" s="116">
        <v>294585</v>
      </c>
      <c r="I181" s="57">
        <f>G181-H176-H181</f>
        <v>5102960</v>
      </c>
      <c r="J181" s="114" t="s">
        <v>98</v>
      </c>
      <c r="K181" s="115" t="s">
        <v>99</v>
      </c>
      <c r="L181" s="115" t="s">
        <v>129</v>
      </c>
      <c r="M181" s="115" t="s">
        <v>38</v>
      </c>
      <c r="N181" s="45">
        <v>1266840</v>
      </c>
      <c r="O181" s="69">
        <f>N181+H179+H180+H181</f>
        <v>2955785</v>
      </c>
      <c r="P181" s="26" t="s">
        <v>105</v>
      </c>
      <c r="Q181" s="27" t="s">
        <v>130</v>
      </c>
      <c r="R181" s="47"/>
      <c r="S181" s="48">
        <f>IFERROR(((VLOOKUP($E181,[1]Koeficienty_ITI!$A$2:$H$40,6,0))*$H181),0)</f>
        <v>0</v>
      </c>
      <c r="T181" s="49">
        <f>IFERROR(((VLOOKUP($E181,[1]Koeficienty_ITI!$A$2:$H$40,7,0))*$H181),0)</f>
        <v>0</v>
      </c>
      <c r="U181" s="50">
        <f>IFERROR(((VLOOKUP($E181,[1]Koeficienty_ITI!$A$2:$H$40,8,0))*$H181),0)</f>
        <v>0</v>
      </c>
      <c r="V181" s="48">
        <f>IFERROR(((VLOOKUP($L181,[1]Koeficienty_ITI!$A$2:$H$40,6,0))*$H181),0)</f>
        <v>0</v>
      </c>
      <c r="W181" s="49">
        <f>IFERROR(((VLOOKUP($L181,[1]Koeficienty_ITI!$A$2:$H$40,7,0))*$H181),0)</f>
        <v>0</v>
      </c>
      <c r="X181" s="50">
        <f>IFERROR(((VLOOKUP($L181,[1]Koeficienty_ITI!$A$2:$H$40,8,0))*$H181),0)</f>
        <v>0</v>
      </c>
      <c r="Y181" s="48">
        <f t="shared" si="19"/>
        <v>0</v>
      </c>
      <c r="Z181" s="49">
        <f t="shared" si="20"/>
        <v>0</v>
      </c>
      <c r="AA181" s="51">
        <f t="shared" si="21"/>
        <v>0</v>
      </c>
      <c r="AB181" s="52" t="str">
        <f t="shared" si="27"/>
        <v>nie</v>
      </c>
      <c r="AC181" s="34" t="s">
        <v>41</v>
      </c>
      <c r="AD181" s="53" t="s">
        <v>42</v>
      </c>
      <c r="AE181" s="54"/>
      <c r="AF181" s="37" t="s">
        <v>42</v>
      </c>
      <c r="AG181" s="38" t="s">
        <v>43</v>
      </c>
      <c r="AH181" s="38" t="s">
        <v>48</v>
      </c>
    </row>
    <row r="182" spans="1:34" ht="28" hidden="1">
      <c r="A182" s="40" t="s">
        <v>200</v>
      </c>
      <c r="B182" s="40" t="s">
        <v>172</v>
      </c>
      <c r="C182" s="41" t="s">
        <v>77</v>
      </c>
      <c r="D182" s="42" t="s">
        <v>90</v>
      </c>
      <c r="E182" s="27" t="s">
        <v>91</v>
      </c>
      <c r="F182" s="42" t="s">
        <v>92</v>
      </c>
      <c r="G182" s="43">
        <v>1200000</v>
      </c>
      <c r="H182" s="44">
        <v>1200000</v>
      </c>
      <c r="I182" s="57">
        <f>G182-H182</f>
        <v>0</v>
      </c>
      <c r="J182" s="41" t="s">
        <v>77</v>
      </c>
      <c r="K182" s="42" t="s">
        <v>81</v>
      </c>
      <c r="L182" s="42" t="s">
        <v>82</v>
      </c>
      <c r="M182" s="42" t="s">
        <v>38</v>
      </c>
      <c r="N182" s="45">
        <v>10003665</v>
      </c>
      <c r="O182" s="46">
        <f>N182+H180+H181+H182</f>
        <v>11542610</v>
      </c>
      <c r="P182" s="26" t="s">
        <v>93</v>
      </c>
      <c r="Q182" s="27" t="s">
        <v>84</v>
      </c>
      <c r="R182" s="47"/>
      <c r="S182" s="48">
        <f>IFERROR(((VLOOKUP($E182,[1]Koeficienty_ITI!$A$2:$H$40,6,0))*$H182),0)</f>
        <v>0</v>
      </c>
      <c r="T182" s="49">
        <f>IFERROR(((VLOOKUP($E182,[1]Koeficienty_ITI!$A$2:$H$40,7,0))*$H182),0)</f>
        <v>0</v>
      </c>
      <c r="U182" s="50">
        <f>IFERROR(((VLOOKUP($E182,[1]Koeficienty_ITI!$A$2:$H$40,8,0))*$H182),0)</f>
        <v>0</v>
      </c>
      <c r="V182" s="48">
        <f>IFERROR(((VLOOKUP($L182,[1]Koeficienty_ITI!$A$2:$H$40,6,0))*$H182),0)</f>
        <v>0</v>
      </c>
      <c r="W182" s="49">
        <f>IFERROR(((VLOOKUP($L182,[1]Koeficienty_ITI!$A$2:$H$40,7,0))*$H182),0)</f>
        <v>0</v>
      </c>
      <c r="X182" s="50">
        <f>IFERROR(((VLOOKUP($L182,[1]Koeficienty_ITI!$A$2:$H$40,8,0))*$H182),0)</f>
        <v>0</v>
      </c>
      <c r="Y182" s="48">
        <f t="shared" si="19"/>
        <v>0</v>
      </c>
      <c r="Z182" s="49">
        <f t="shared" si="20"/>
        <v>0</v>
      </c>
      <c r="AA182" s="51">
        <f t="shared" si="21"/>
        <v>0</v>
      </c>
      <c r="AB182" s="52" t="str">
        <f t="shared" si="27"/>
        <v>áno</v>
      </c>
      <c r="AC182" s="55" t="s">
        <v>58</v>
      </c>
      <c r="AD182" s="53" t="s">
        <v>59</v>
      </c>
      <c r="AE182" s="54" t="s">
        <v>60</v>
      </c>
      <c r="AF182" s="37" t="s">
        <v>42</v>
      </c>
      <c r="AG182" s="38" t="s">
        <v>43</v>
      </c>
      <c r="AH182" s="38"/>
    </row>
    <row r="183" spans="1:34" ht="28" hidden="1">
      <c r="A183" s="40" t="s">
        <v>204</v>
      </c>
      <c r="B183" s="22" t="s">
        <v>34</v>
      </c>
      <c r="C183" s="41" t="s">
        <v>49</v>
      </c>
      <c r="D183" s="42" t="s">
        <v>65</v>
      </c>
      <c r="E183" s="42" t="s">
        <v>66</v>
      </c>
      <c r="F183" s="42" t="s">
        <v>67</v>
      </c>
      <c r="G183" s="43">
        <v>14174593</v>
      </c>
      <c r="H183" s="44">
        <v>5000000</v>
      </c>
      <c r="I183" s="57">
        <f>G183-H183</f>
        <v>9174593</v>
      </c>
      <c r="J183" s="41" t="s">
        <v>49</v>
      </c>
      <c r="K183" s="42" t="s">
        <v>65</v>
      </c>
      <c r="L183" s="42" t="s">
        <v>147</v>
      </c>
      <c r="M183" s="42" t="s">
        <v>38</v>
      </c>
      <c r="N183" s="45">
        <v>2238094</v>
      </c>
      <c r="O183" s="46">
        <f>H183+N183</f>
        <v>7238094</v>
      </c>
      <c r="P183" s="26" t="s">
        <v>205</v>
      </c>
      <c r="Q183" s="27" t="s">
        <v>148</v>
      </c>
      <c r="R183" s="50"/>
      <c r="S183" s="48">
        <f>H183*1</f>
        <v>5000000</v>
      </c>
      <c r="T183" s="49">
        <f>H183*0.4</f>
        <v>2000000</v>
      </c>
      <c r="U183" s="50">
        <f>H183*0</f>
        <v>0</v>
      </c>
      <c r="V183" s="48">
        <f>IFERROR(((VLOOKUP($L183,[1]Koeficienty_ITI!$A$2:$H$40,6,0))*$H183),0)</f>
        <v>5000000</v>
      </c>
      <c r="W183" s="49">
        <f>IFERROR(((VLOOKUP($L183,[1]Koeficienty_ITI!$A$2:$H$40,7,0))*$H183),0)</f>
        <v>5000000</v>
      </c>
      <c r="X183" s="50">
        <f>IFERROR(((VLOOKUP($L183,[1]Koeficienty_ITI!$A$2:$H$40,8,0))*$H183),0)</f>
        <v>0</v>
      </c>
      <c r="Y183" s="48">
        <f t="shared" si="19"/>
        <v>0</v>
      </c>
      <c r="Z183" s="49">
        <f t="shared" si="20"/>
        <v>3000000</v>
      </c>
      <c r="AA183" s="51">
        <f t="shared" si="21"/>
        <v>0</v>
      </c>
      <c r="AB183" s="52" t="str">
        <f t="shared" si="27"/>
        <v>áno</v>
      </c>
      <c r="AC183" s="55" t="s">
        <v>58</v>
      </c>
      <c r="AD183" s="53" t="s">
        <v>59</v>
      </c>
      <c r="AE183" s="54" t="s">
        <v>60</v>
      </c>
      <c r="AF183" s="37" t="s">
        <v>42</v>
      </c>
      <c r="AG183" s="38" t="s">
        <v>43</v>
      </c>
      <c r="AH183" s="38"/>
    </row>
    <row r="184" spans="1:34" ht="28" hidden="1">
      <c r="A184" s="40" t="s">
        <v>204</v>
      </c>
      <c r="B184" s="22" t="s">
        <v>34</v>
      </c>
      <c r="C184" s="41" t="s">
        <v>49</v>
      </c>
      <c r="D184" s="42" t="s">
        <v>65</v>
      </c>
      <c r="E184" s="42" t="s">
        <v>66</v>
      </c>
      <c r="F184" s="42" t="s">
        <v>67</v>
      </c>
      <c r="G184" s="43">
        <v>14174593</v>
      </c>
      <c r="H184" s="44">
        <v>5000000</v>
      </c>
      <c r="I184" s="57">
        <f>G184-H183-H184</f>
        <v>4174593</v>
      </c>
      <c r="J184" s="41" t="s">
        <v>49</v>
      </c>
      <c r="K184" s="42" t="s">
        <v>68</v>
      </c>
      <c r="L184" s="42" t="s">
        <v>69</v>
      </c>
      <c r="M184" s="42" t="s">
        <v>70</v>
      </c>
      <c r="N184" s="45">
        <v>2984573</v>
      </c>
      <c r="O184" s="46">
        <f>H184+N184</f>
        <v>7984573</v>
      </c>
      <c r="P184" s="26" t="s">
        <v>205</v>
      </c>
      <c r="Q184" s="27" t="s">
        <v>113</v>
      </c>
      <c r="R184" s="50"/>
      <c r="S184" s="48">
        <f>H184*1</f>
        <v>5000000</v>
      </c>
      <c r="T184" s="49">
        <f>H184*0.4</f>
        <v>2000000</v>
      </c>
      <c r="U184" s="50">
        <f>H184*0</f>
        <v>0</v>
      </c>
      <c r="V184" s="48">
        <f>IFERROR(((VLOOKUP($L184,[1]Koeficienty_ITI!$A$2:$H$40,6,0))*$H184),0)</f>
        <v>5000000</v>
      </c>
      <c r="W184" s="49">
        <f>IFERROR(((VLOOKUP($L184,[1]Koeficienty_ITI!$A$2:$H$40,7,0))*$H184),0)</f>
        <v>2000000</v>
      </c>
      <c r="X184" s="50">
        <f>IFERROR(((VLOOKUP($L184,[1]Koeficienty_ITI!$A$2:$H$40,8,0))*$H184),0)</f>
        <v>0</v>
      </c>
      <c r="Y184" s="48">
        <f t="shared" si="19"/>
        <v>0</v>
      </c>
      <c r="Z184" s="49">
        <f t="shared" si="20"/>
        <v>0</v>
      </c>
      <c r="AA184" s="51">
        <f t="shared" si="21"/>
        <v>0</v>
      </c>
      <c r="AB184" s="52" t="str">
        <f t="shared" si="27"/>
        <v>áno</v>
      </c>
      <c r="AC184" s="55" t="s">
        <v>58</v>
      </c>
      <c r="AD184" s="53" t="s">
        <v>59</v>
      </c>
      <c r="AE184" s="54" t="s">
        <v>60</v>
      </c>
      <c r="AF184" s="37" t="s">
        <v>42</v>
      </c>
      <c r="AG184" s="38" t="s">
        <v>43</v>
      </c>
      <c r="AH184" s="38"/>
    </row>
    <row r="185" spans="1:34" ht="56" hidden="1">
      <c r="A185" s="40" t="s">
        <v>204</v>
      </c>
      <c r="B185" s="22" t="s">
        <v>34</v>
      </c>
      <c r="C185" s="41" t="s">
        <v>77</v>
      </c>
      <c r="D185" s="42" t="s">
        <v>78</v>
      </c>
      <c r="E185" s="42" t="s">
        <v>95</v>
      </c>
      <c r="F185" s="42" t="s">
        <v>92</v>
      </c>
      <c r="G185" s="43">
        <v>1216057</v>
      </c>
      <c r="H185" s="58">
        <v>540000</v>
      </c>
      <c r="I185" s="57">
        <f t="shared" ref="I185:I190" si="28">G185-H185</f>
        <v>676057</v>
      </c>
      <c r="J185" s="41" t="s">
        <v>77</v>
      </c>
      <c r="K185" s="42" t="s">
        <v>78</v>
      </c>
      <c r="L185" s="42" t="s">
        <v>79</v>
      </c>
      <c r="M185" s="42" t="s">
        <v>92</v>
      </c>
      <c r="N185" s="45">
        <v>205159</v>
      </c>
      <c r="O185" s="46">
        <f>H185+N185</f>
        <v>745159</v>
      </c>
      <c r="P185" s="26">
        <v>154</v>
      </c>
      <c r="Q185" s="27">
        <v>128</v>
      </c>
      <c r="R185" s="47"/>
      <c r="S185" s="48">
        <f>IFERROR(((VLOOKUP($E185,[1]Koeficienty_ITI!$A$2:$H$40,6,0))*$H185),0)</f>
        <v>0</v>
      </c>
      <c r="T185" s="49">
        <f>IFERROR(((VLOOKUP($E185,[1]Koeficienty_ITI!$A$2:$H$40,7,0))*$H185),0)</f>
        <v>0</v>
      </c>
      <c r="U185" s="50">
        <f>IFERROR(((VLOOKUP($E185,[1]Koeficienty_ITI!$A$2:$H$40,8,0))*$H185),0)</f>
        <v>0</v>
      </c>
      <c r="V185" s="48">
        <f>IFERROR(((VLOOKUP($L185,[1]Koeficienty_ITI!$A$2:$H$40,6,0))*$H185),0)</f>
        <v>0</v>
      </c>
      <c r="W185" s="49">
        <f>IFERROR(((VLOOKUP($L185,[1]Koeficienty_ITI!$A$2:$H$40,7,0))*$H185),0)</f>
        <v>0</v>
      </c>
      <c r="X185" s="50">
        <f>IFERROR(((VLOOKUP($L185,[1]Koeficienty_ITI!$A$2:$H$40,8,0))*$H185),0)</f>
        <v>0</v>
      </c>
      <c r="Y185" s="48">
        <f t="shared" si="19"/>
        <v>0</v>
      </c>
      <c r="Z185" s="49">
        <f t="shared" si="20"/>
        <v>0</v>
      </c>
      <c r="AA185" s="51">
        <f t="shared" si="21"/>
        <v>0</v>
      </c>
      <c r="AB185" s="52" t="str">
        <f t="shared" si="27"/>
        <v>nie</v>
      </c>
      <c r="AC185" s="55" t="s">
        <v>41</v>
      </c>
      <c r="AD185" s="53" t="s">
        <v>42</v>
      </c>
      <c r="AE185" s="38" t="s">
        <v>97</v>
      </c>
      <c r="AF185" s="37" t="s">
        <v>42</v>
      </c>
      <c r="AG185" s="38" t="s">
        <v>43</v>
      </c>
      <c r="AH185" s="38" t="s">
        <v>97</v>
      </c>
    </row>
    <row r="186" spans="1:34" ht="28" hidden="1">
      <c r="A186" s="113" t="s">
        <v>204</v>
      </c>
      <c r="B186" s="105" t="s">
        <v>34</v>
      </c>
      <c r="C186" s="114" t="s">
        <v>98</v>
      </c>
      <c r="D186" s="115" t="s">
        <v>99</v>
      </c>
      <c r="E186" s="115" t="s">
        <v>104</v>
      </c>
      <c r="F186" s="115" t="s">
        <v>38</v>
      </c>
      <c r="G186" s="43">
        <v>7132803</v>
      </c>
      <c r="H186" s="116">
        <v>3500000</v>
      </c>
      <c r="I186" s="57">
        <f t="shared" si="28"/>
        <v>3632803</v>
      </c>
      <c r="J186" s="114" t="s">
        <v>98</v>
      </c>
      <c r="K186" s="115" t="s">
        <v>99</v>
      </c>
      <c r="L186" s="115" t="s">
        <v>129</v>
      </c>
      <c r="M186" s="115" t="s">
        <v>38</v>
      </c>
      <c r="N186" s="45">
        <v>1555999</v>
      </c>
      <c r="O186" s="46">
        <f>H186+N186</f>
        <v>5055999</v>
      </c>
      <c r="P186" s="26">
        <v>166</v>
      </c>
      <c r="Q186" s="27">
        <v>165</v>
      </c>
      <c r="R186" s="47"/>
      <c r="S186" s="48">
        <f>IFERROR(((VLOOKUP($E186,[1]Koeficienty_ITI!$A$2:$H$40,6,0))*$H186),0)</f>
        <v>0</v>
      </c>
      <c r="T186" s="49">
        <f>IFERROR(((VLOOKUP($E186,[1]Koeficienty_ITI!$A$2:$H$40,7,0))*$H186),0)</f>
        <v>0</v>
      </c>
      <c r="U186" s="50">
        <f>IFERROR(((VLOOKUP($E186,[1]Koeficienty_ITI!$A$2:$H$40,8,0))*$H186),0)</f>
        <v>0</v>
      </c>
      <c r="V186" s="48">
        <f>IFERROR(((VLOOKUP($L186,[1]Koeficienty_ITI!$A$2:$H$40,6,0))*$H186),0)</f>
        <v>0</v>
      </c>
      <c r="W186" s="49">
        <f>IFERROR(((VLOOKUP($L186,[1]Koeficienty_ITI!$A$2:$H$40,7,0))*$H186),0)</f>
        <v>0</v>
      </c>
      <c r="X186" s="50">
        <f>IFERROR(((VLOOKUP($L186,[1]Koeficienty_ITI!$A$2:$H$40,8,0))*$H186),0)</f>
        <v>0</v>
      </c>
      <c r="Y186" s="48">
        <f t="shared" si="19"/>
        <v>0</v>
      </c>
      <c r="Z186" s="49">
        <f t="shared" si="20"/>
        <v>0</v>
      </c>
      <c r="AA186" s="51">
        <f t="shared" si="21"/>
        <v>0</v>
      </c>
      <c r="AB186" s="52" t="str">
        <f t="shared" si="27"/>
        <v>nie</v>
      </c>
      <c r="AC186" s="34" t="s">
        <v>41</v>
      </c>
      <c r="AD186" s="53" t="s">
        <v>42</v>
      </c>
      <c r="AE186" s="54"/>
      <c r="AF186" s="37" t="s">
        <v>42</v>
      </c>
      <c r="AG186" s="38" t="s">
        <v>43</v>
      </c>
      <c r="AH186" s="38" t="s">
        <v>48</v>
      </c>
    </row>
    <row r="187" spans="1:34" ht="84" hidden="1">
      <c r="A187" s="63" t="s">
        <v>204</v>
      </c>
      <c r="B187" s="22" t="s">
        <v>34</v>
      </c>
      <c r="C187" s="64" t="s">
        <v>49</v>
      </c>
      <c r="D187" s="65" t="s">
        <v>50</v>
      </c>
      <c r="E187" s="65" t="s">
        <v>119</v>
      </c>
      <c r="F187" s="65" t="s">
        <v>57</v>
      </c>
      <c r="G187" s="66">
        <v>3882421</v>
      </c>
      <c r="H187" s="67">
        <v>3000000</v>
      </c>
      <c r="I187" s="73">
        <f t="shared" si="28"/>
        <v>882421</v>
      </c>
      <c r="J187" s="64" t="s">
        <v>49</v>
      </c>
      <c r="K187" s="65" t="s">
        <v>50</v>
      </c>
      <c r="L187" s="65" t="s">
        <v>62</v>
      </c>
      <c r="M187" s="65" t="s">
        <v>38</v>
      </c>
      <c r="N187" s="68">
        <v>3860616</v>
      </c>
      <c r="O187" s="69">
        <f>H187+N187</f>
        <v>6860616</v>
      </c>
      <c r="P187" s="26" t="s">
        <v>206</v>
      </c>
      <c r="Q187" s="27" t="s">
        <v>64</v>
      </c>
      <c r="R187" s="47"/>
      <c r="S187" s="48">
        <f>IFERROR(((VLOOKUP($E187,[1]Koeficienty_ITI!$A$2:$H$40,6,0))*$H187),0)</f>
        <v>3000000</v>
      </c>
      <c r="T187" s="49">
        <f>IFERROR(((VLOOKUP($E187,[1]Koeficienty_ITI!$A$2:$H$40,7,0))*$H187),0)</f>
        <v>3000000</v>
      </c>
      <c r="U187" s="50">
        <f>IFERROR(((VLOOKUP($E187,[1]Koeficienty_ITI!$A$2:$H$40,8,0))*$H187),0)</f>
        <v>1200000</v>
      </c>
      <c r="V187" s="48">
        <f>IFERROR(((VLOOKUP($L187,[1]Koeficienty_ITI!$A$2:$H$40,6,0))*$H187),0)</f>
        <v>1200000</v>
      </c>
      <c r="W187" s="49">
        <f>IFERROR(((VLOOKUP($L187,[1]Koeficienty_ITI!$A$2:$H$40,7,0))*$H187),0)</f>
        <v>3000000</v>
      </c>
      <c r="X187" s="50">
        <f>IFERROR(((VLOOKUP($L187,[1]Koeficienty_ITI!$A$2:$H$40,8,0))*$H187),0)</f>
        <v>3000000</v>
      </c>
      <c r="Y187" s="48">
        <f t="shared" si="19"/>
        <v>-1800000</v>
      </c>
      <c r="Z187" s="49">
        <f t="shared" si="20"/>
        <v>0</v>
      </c>
      <c r="AA187" s="51">
        <f t="shared" si="21"/>
        <v>1800000</v>
      </c>
      <c r="AB187" s="52" t="str">
        <f t="shared" si="27"/>
        <v>áno</v>
      </c>
      <c r="AC187" s="55" t="s">
        <v>58</v>
      </c>
      <c r="AD187" s="71" t="s">
        <v>132</v>
      </c>
      <c r="AE187" s="54" t="s">
        <v>194</v>
      </c>
      <c r="AF187" s="37" t="s">
        <v>42</v>
      </c>
      <c r="AG187" s="38" t="s">
        <v>153</v>
      </c>
      <c r="AH187" s="38"/>
    </row>
    <row r="188" spans="1:34" ht="28" hidden="1">
      <c r="A188" s="40" t="s">
        <v>204</v>
      </c>
      <c r="B188" s="22" t="s">
        <v>34</v>
      </c>
      <c r="C188" s="41" t="s">
        <v>49</v>
      </c>
      <c r="D188" s="42" t="s">
        <v>50</v>
      </c>
      <c r="E188" s="42" t="s">
        <v>89</v>
      </c>
      <c r="F188" s="42" t="s">
        <v>57</v>
      </c>
      <c r="G188" s="43">
        <v>596825</v>
      </c>
      <c r="H188" s="44">
        <v>420000</v>
      </c>
      <c r="I188" s="73">
        <f t="shared" si="28"/>
        <v>176825</v>
      </c>
      <c r="J188" s="41" t="s">
        <v>49</v>
      </c>
      <c r="K188" s="42" t="s">
        <v>50</v>
      </c>
      <c r="L188" s="42" t="s">
        <v>62</v>
      </c>
      <c r="M188" s="42" t="s">
        <v>38</v>
      </c>
      <c r="N188" s="45">
        <v>3860616</v>
      </c>
      <c r="O188" s="46">
        <f>H187+H188+N188</f>
        <v>7280616</v>
      </c>
      <c r="P188" s="27" t="s">
        <v>64</v>
      </c>
      <c r="Q188" s="27" t="s">
        <v>64</v>
      </c>
      <c r="R188" s="47"/>
      <c r="S188" s="48">
        <f>IFERROR(((VLOOKUP($E188,[1]Koeficienty_ITI!$A$2:$H$40,6,0))*$H188),0)</f>
        <v>168000</v>
      </c>
      <c r="T188" s="49">
        <f>IFERROR(((VLOOKUP($E188,[1]Koeficienty_ITI!$A$2:$H$40,7,0))*$H188),0)</f>
        <v>420000</v>
      </c>
      <c r="U188" s="50">
        <f>IFERROR(((VLOOKUP($E188,[1]Koeficienty_ITI!$A$2:$H$40,8,0))*$H188),0)</f>
        <v>420000</v>
      </c>
      <c r="V188" s="48">
        <f>IFERROR(((VLOOKUP($L188,[1]Koeficienty_ITI!$A$2:$H$40,6,0))*$H188),0)</f>
        <v>168000</v>
      </c>
      <c r="W188" s="49">
        <f>IFERROR(((VLOOKUP($L188,[1]Koeficienty_ITI!$A$2:$H$40,7,0))*$H188),0)</f>
        <v>420000</v>
      </c>
      <c r="X188" s="50">
        <f>IFERROR(((VLOOKUP($L188,[1]Koeficienty_ITI!$A$2:$H$40,8,0))*$H188),0)</f>
        <v>420000</v>
      </c>
      <c r="Y188" s="48">
        <f t="shared" si="19"/>
        <v>0</v>
      </c>
      <c r="Z188" s="49">
        <f t="shared" si="20"/>
        <v>0</v>
      </c>
      <c r="AA188" s="51">
        <f t="shared" si="21"/>
        <v>0</v>
      </c>
      <c r="AB188" s="52" t="str">
        <f t="shared" si="27"/>
        <v>áno</v>
      </c>
      <c r="AC188" s="55" t="s">
        <v>58</v>
      </c>
      <c r="AD188" s="53" t="s">
        <v>59</v>
      </c>
      <c r="AE188" s="54" t="s">
        <v>60</v>
      </c>
      <c r="AF188" s="37" t="s">
        <v>42</v>
      </c>
      <c r="AG188" s="38" t="s">
        <v>43</v>
      </c>
      <c r="AH188" s="38"/>
    </row>
    <row r="189" spans="1:34" ht="28" hidden="1">
      <c r="A189" s="40" t="s">
        <v>204</v>
      </c>
      <c r="B189" s="22" t="s">
        <v>34</v>
      </c>
      <c r="C189" s="41" t="s">
        <v>49</v>
      </c>
      <c r="D189" s="42" t="s">
        <v>50</v>
      </c>
      <c r="E189" s="42" t="s">
        <v>61</v>
      </c>
      <c r="F189" s="42" t="s">
        <v>57</v>
      </c>
      <c r="G189" s="43">
        <v>147345</v>
      </c>
      <c r="H189" s="44">
        <v>50000</v>
      </c>
      <c r="I189" s="73">
        <f t="shared" si="28"/>
        <v>97345</v>
      </c>
      <c r="J189" s="41" t="s">
        <v>49</v>
      </c>
      <c r="K189" s="42" t="s">
        <v>50</v>
      </c>
      <c r="L189" s="42" t="s">
        <v>111</v>
      </c>
      <c r="M189" s="42" t="s">
        <v>57</v>
      </c>
      <c r="N189" s="45">
        <v>1313758</v>
      </c>
      <c r="O189" s="46">
        <f>H189+N189</f>
        <v>1363758</v>
      </c>
      <c r="P189" s="26" t="s">
        <v>207</v>
      </c>
      <c r="Q189" s="27" t="s">
        <v>112</v>
      </c>
      <c r="R189" s="47"/>
      <c r="S189" s="48">
        <f>IFERROR(((VLOOKUP($E189,[1]Koeficienty_ITI!$A$2:$H$40,6,0))*$H189),0)</f>
        <v>20000</v>
      </c>
      <c r="T189" s="49">
        <f>IFERROR(((VLOOKUP($E189,[1]Koeficienty_ITI!$A$2:$H$40,7,0))*$H189),0)</f>
        <v>50000</v>
      </c>
      <c r="U189" s="50">
        <f>IFERROR(((VLOOKUP($E189,[1]Koeficienty_ITI!$A$2:$H$40,8,0))*$H189),0)</f>
        <v>0</v>
      </c>
      <c r="V189" s="48">
        <f>IFERROR(((VLOOKUP($L189,[1]Koeficienty_ITI!$A$2:$H$40,6,0))*$H189),0)</f>
        <v>20000</v>
      </c>
      <c r="W189" s="49">
        <f>IFERROR(((VLOOKUP($L189,[1]Koeficienty_ITI!$A$2:$H$40,7,0))*$H189),0)</f>
        <v>50000</v>
      </c>
      <c r="X189" s="50">
        <f>IFERROR(((VLOOKUP($L189,[1]Koeficienty_ITI!$A$2:$H$40,8,0))*$H189),0)</f>
        <v>0</v>
      </c>
      <c r="Y189" s="48">
        <f t="shared" si="19"/>
        <v>0</v>
      </c>
      <c r="Z189" s="49">
        <f t="shared" si="20"/>
        <v>0</v>
      </c>
      <c r="AA189" s="51">
        <f t="shared" si="21"/>
        <v>0</v>
      </c>
      <c r="AB189" s="52" t="str">
        <f t="shared" si="27"/>
        <v>nie</v>
      </c>
      <c r="AC189" s="34" t="s">
        <v>41</v>
      </c>
      <c r="AD189" s="53" t="s">
        <v>42</v>
      </c>
      <c r="AE189" s="54"/>
      <c r="AF189" s="37" t="s">
        <v>42</v>
      </c>
      <c r="AG189" s="38" t="s">
        <v>43</v>
      </c>
      <c r="AH189" s="38" t="s">
        <v>121</v>
      </c>
    </row>
    <row r="190" spans="1:34" ht="28" hidden="1">
      <c r="A190" s="40" t="s">
        <v>204</v>
      </c>
      <c r="B190" s="22" t="s">
        <v>34</v>
      </c>
      <c r="C190" s="41" t="s">
        <v>49</v>
      </c>
      <c r="D190" s="42" t="s">
        <v>50</v>
      </c>
      <c r="E190" s="42" t="s">
        <v>114</v>
      </c>
      <c r="F190" s="42" t="s">
        <v>57</v>
      </c>
      <c r="G190" s="43">
        <v>918298</v>
      </c>
      <c r="H190" s="44">
        <v>918298</v>
      </c>
      <c r="I190" s="73">
        <f t="shared" si="28"/>
        <v>0</v>
      </c>
      <c r="J190" s="41" t="s">
        <v>49</v>
      </c>
      <c r="K190" s="42" t="s">
        <v>50</v>
      </c>
      <c r="L190" s="42" t="s">
        <v>111</v>
      </c>
      <c r="M190" s="42" t="s">
        <v>57</v>
      </c>
      <c r="N190" s="45">
        <v>1313758</v>
      </c>
      <c r="O190" s="46">
        <f>N190+H189+H190</f>
        <v>2282056</v>
      </c>
      <c r="P190" s="26" t="s">
        <v>207</v>
      </c>
      <c r="Q190" s="27" t="s">
        <v>112</v>
      </c>
      <c r="R190" s="50"/>
      <c r="S190" s="48">
        <f>H190*0.4</f>
        <v>367319.2</v>
      </c>
      <c r="T190" s="49">
        <f>H190*1</f>
        <v>918298</v>
      </c>
      <c r="U190" s="50">
        <f>H190*0</f>
        <v>0</v>
      </c>
      <c r="V190" s="48">
        <f>IFERROR(((VLOOKUP($L190,[1]Koeficienty_ITI!$A$2:$H$40,6,0))*$H190),0)</f>
        <v>367319.2</v>
      </c>
      <c r="W190" s="49">
        <f>IFERROR(((VLOOKUP($L190,[1]Koeficienty_ITI!$A$2:$H$40,7,0))*$H190),0)</f>
        <v>918298</v>
      </c>
      <c r="X190" s="50">
        <f>IFERROR(((VLOOKUP($L190,[1]Koeficienty_ITI!$A$2:$H$40,8,0))*$H190),0)</f>
        <v>0</v>
      </c>
      <c r="Y190" s="48">
        <f t="shared" si="19"/>
        <v>0</v>
      </c>
      <c r="Z190" s="49">
        <f t="shared" si="20"/>
        <v>0</v>
      </c>
      <c r="AA190" s="51">
        <f t="shared" si="21"/>
        <v>0</v>
      </c>
      <c r="AB190" s="52" t="str">
        <f t="shared" si="27"/>
        <v>nie</v>
      </c>
      <c r="AC190" s="34" t="s">
        <v>41</v>
      </c>
      <c r="AD190" s="53" t="s">
        <v>42</v>
      </c>
      <c r="AE190" s="54"/>
      <c r="AF190" s="37" t="s">
        <v>42</v>
      </c>
      <c r="AG190" s="38" t="s">
        <v>43</v>
      </c>
      <c r="AH190" s="38" t="s">
        <v>121</v>
      </c>
    </row>
    <row r="191" spans="1:34" ht="28" hidden="1">
      <c r="A191" s="40" t="s">
        <v>204</v>
      </c>
      <c r="B191" s="22" t="s">
        <v>34</v>
      </c>
      <c r="C191" s="41" t="s">
        <v>77</v>
      </c>
      <c r="D191" s="42" t="s">
        <v>78</v>
      </c>
      <c r="E191" s="42" t="s">
        <v>95</v>
      </c>
      <c r="F191" s="42" t="s">
        <v>92</v>
      </c>
      <c r="G191" s="43">
        <v>1216057</v>
      </c>
      <c r="H191" s="44">
        <v>468182</v>
      </c>
      <c r="I191" s="57">
        <f>G191-H185-H191</f>
        <v>207875</v>
      </c>
      <c r="J191" s="41" t="s">
        <v>77</v>
      </c>
      <c r="K191" s="42" t="s">
        <v>81</v>
      </c>
      <c r="L191" s="42" t="s">
        <v>82</v>
      </c>
      <c r="M191" s="42" t="s">
        <v>38</v>
      </c>
      <c r="N191" s="45">
        <v>1994376</v>
      </c>
      <c r="O191" s="46">
        <f>H191+N191</f>
        <v>2462558</v>
      </c>
      <c r="P191" s="26">
        <v>154</v>
      </c>
      <c r="Q191" s="27">
        <v>122</v>
      </c>
      <c r="R191" s="47"/>
      <c r="S191" s="48">
        <f>IFERROR(((VLOOKUP($E191,[1]Koeficienty_ITI!$A$2:$H$40,6,0))*$H191),0)</f>
        <v>0</v>
      </c>
      <c r="T191" s="49">
        <f>IFERROR(((VLOOKUP($E191,[1]Koeficienty_ITI!$A$2:$H$40,7,0))*$H191),0)</f>
        <v>0</v>
      </c>
      <c r="U191" s="50">
        <f>IFERROR(((VLOOKUP($E191,[1]Koeficienty_ITI!$A$2:$H$40,8,0))*$H191),0)</f>
        <v>0</v>
      </c>
      <c r="V191" s="48">
        <f>IFERROR(((VLOOKUP($L191,[1]Koeficienty_ITI!$A$2:$H$40,6,0))*$H191),0)</f>
        <v>0</v>
      </c>
      <c r="W191" s="49">
        <f>IFERROR(((VLOOKUP($L191,[1]Koeficienty_ITI!$A$2:$H$40,7,0))*$H191),0)</f>
        <v>0</v>
      </c>
      <c r="X191" s="50">
        <f>IFERROR(((VLOOKUP($L191,[1]Koeficienty_ITI!$A$2:$H$40,8,0))*$H191),0)</f>
        <v>0</v>
      </c>
      <c r="Y191" s="48">
        <f t="shared" si="19"/>
        <v>0</v>
      </c>
      <c r="Z191" s="49">
        <f t="shared" si="20"/>
        <v>0</v>
      </c>
      <c r="AA191" s="51">
        <f t="shared" si="21"/>
        <v>0</v>
      </c>
      <c r="AB191" s="52" t="s">
        <v>41</v>
      </c>
      <c r="AC191" s="55" t="s">
        <v>58</v>
      </c>
      <c r="AD191" s="53" t="s">
        <v>42</v>
      </c>
      <c r="AE191" s="54" t="s">
        <v>126</v>
      </c>
      <c r="AF191" s="37" t="s">
        <v>127</v>
      </c>
      <c r="AG191" s="38" t="s">
        <v>43</v>
      </c>
      <c r="AH191" s="38" t="s">
        <v>135</v>
      </c>
    </row>
    <row r="192" spans="1:34" ht="28" hidden="1">
      <c r="A192" s="113" t="s">
        <v>204</v>
      </c>
      <c r="B192" s="105" t="s">
        <v>34</v>
      </c>
      <c r="C192" s="114" t="s">
        <v>98</v>
      </c>
      <c r="D192" s="115" t="s">
        <v>99</v>
      </c>
      <c r="E192" s="115" t="s">
        <v>108</v>
      </c>
      <c r="F192" s="115" t="s">
        <v>38</v>
      </c>
      <c r="G192" s="43">
        <v>477888</v>
      </c>
      <c r="H192" s="116">
        <v>190000</v>
      </c>
      <c r="I192" s="73">
        <f>G192-H192</f>
        <v>287888</v>
      </c>
      <c r="J192" s="114" t="s">
        <v>122</v>
      </c>
      <c r="K192" s="115" t="s">
        <v>123</v>
      </c>
      <c r="L192" s="115" t="s">
        <v>124</v>
      </c>
      <c r="M192" s="115" t="s">
        <v>38</v>
      </c>
      <c r="N192" s="45">
        <v>1027468</v>
      </c>
      <c r="O192" s="46">
        <f>N192+H192</f>
        <v>1217468</v>
      </c>
      <c r="P192" s="26">
        <v>169</v>
      </c>
      <c r="Q192" s="27">
        <v>93</v>
      </c>
      <c r="R192" s="47"/>
      <c r="S192" s="48">
        <f>IFERROR(((VLOOKUP($E192,[1]Koeficienty_ITI!$A$2:$H$40,6,0))*$H192),0)</f>
        <v>0</v>
      </c>
      <c r="T192" s="49">
        <f>IFERROR(((VLOOKUP($E192,[1]Koeficienty_ITI!$A$2:$H$40,7,0))*$H192),0)</f>
        <v>0</v>
      </c>
      <c r="U192" s="50">
        <f>IFERROR(((VLOOKUP($E192,[1]Koeficienty_ITI!$A$2:$H$40,8,0))*$H192),0)</f>
        <v>0</v>
      </c>
      <c r="V192" s="48">
        <f>IFERROR(((VLOOKUP($L192,[1]Koeficienty_ITI!$A$2:$H$40,6,0))*$H192),0)</f>
        <v>0</v>
      </c>
      <c r="W192" s="49">
        <f>IFERROR(((VLOOKUP($L192,[1]Koeficienty_ITI!$A$2:$H$40,7,0))*$H192),0)</f>
        <v>0</v>
      </c>
      <c r="X192" s="50">
        <f>IFERROR(((VLOOKUP($L192,[1]Koeficienty_ITI!$A$2:$H$40,8,0))*$H192),0)</f>
        <v>0</v>
      </c>
      <c r="Y192" s="48">
        <f t="shared" si="19"/>
        <v>0</v>
      </c>
      <c r="Z192" s="49">
        <f t="shared" si="20"/>
        <v>0</v>
      </c>
      <c r="AA192" s="51">
        <f t="shared" si="21"/>
        <v>0</v>
      </c>
      <c r="AB192" s="52" t="str">
        <f>IF(F192=M192,"nie","áno")</f>
        <v>nie</v>
      </c>
      <c r="AC192" s="34" t="s">
        <v>41</v>
      </c>
      <c r="AD192" s="53" t="s">
        <v>42</v>
      </c>
      <c r="AE192" s="54" t="s">
        <v>106</v>
      </c>
      <c r="AF192" s="37" t="s">
        <v>42</v>
      </c>
      <c r="AG192" s="38" t="s">
        <v>43</v>
      </c>
      <c r="AH192" s="38" t="s">
        <v>48</v>
      </c>
    </row>
    <row r="193" spans="1:34" ht="28" hidden="1">
      <c r="A193" s="113" t="s">
        <v>204</v>
      </c>
      <c r="B193" s="105" t="s">
        <v>34</v>
      </c>
      <c r="C193" s="114" t="s">
        <v>98</v>
      </c>
      <c r="D193" s="115" t="s">
        <v>99</v>
      </c>
      <c r="E193" s="115" t="s">
        <v>104</v>
      </c>
      <c r="F193" s="115" t="s">
        <v>38</v>
      </c>
      <c r="G193" s="43">
        <v>7132803</v>
      </c>
      <c r="H193" s="116">
        <v>900000</v>
      </c>
      <c r="I193" s="57">
        <f>G193-H186-H193</f>
        <v>2732803</v>
      </c>
      <c r="J193" s="114" t="s">
        <v>122</v>
      </c>
      <c r="K193" s="115" t="s">
        <v>123</v>
      </c>
      <c r="L193" s="115" t="s">
        <v>124</v>
      </c>
      <c r="M193" s="115" t="s">
        <v>38</v>
      </c>
      <c r="N193" s="45">
        <v>1027468</v>
      </c>
      <c r="O193" s="46">
        <f>N193+H192+H193</f>
        <v>2117468</v>
      </c>
      <c r="P193" s="26">
        <v>169</v>
      </c>
      <c r="Q193" s="27">
        <v>93</v>
      </c>
      <c r="R193" s="47"/>
      <c r="S193" s="48">
        <f>IFERROR(((VLOOKUP($E193,[1]Koeficienty_ITI!$A$2:$H$40,6,0))*$H193),0)</f>
        <v>0</v>
      </c>
      <c r="T193" s="49">
        <f>IFERROR(((VLOOKUP($E193,[1]Koeficienty_ITI!$A$2:$H$40,7,0))*$H193),0)</f>
        <v>0</v>
      </c>
      <c r="U193" s="50">
        <f>IFERROR(((VLOOKUP($E193,[1]Koeficienty_ITI!$A$2:$H$40,8,0))*$H193),0)</f>
        <v>0</v>
      </c>
      <c r="V193" s="48">
        <f>IFERROR(((VLOOKUP($L193,[1]Koeficienty_ITI!$A$2:$H$40,6,0))*$H193),0)</f>
        <v>0</v>
      </c>
      <c r="W193" s="49">
        <f>IFERROR(((VLOOKUP($L193,[1]Koeficienty_ITI!$A$2:$H$40,7,0))*$H193),0)</f>
        <v>0</v>
      </c>
      <c r="X193" s="50">
        <f>IFERROR(((VLOOKUP($L193,[1]Koeficienty_ITI!$A$2:$H$40,8,0))*$H193),0)</f>
        <v>0</v>
      </c>
      <c r="Y193" s="48">
        <f t="shared" si="19"/>
        <v>0</v>
      </c>
      <c r="Z193" s="49">
        <f t="shared" si="20"/>
        <v>0</v>
      </c>
      <c r="AA193" s="51">
        <f t="shared" si="21"/>
        <v>0</v>
      </c>
      <c r="AB193" s="52" t="str">
        <f>IF(F193=M193,"nie","áno")</f>
        <v>nie</v>
      </c>
      <c r="AC193" s="34" t="s">
        <v>41</v>
      </c>
      <c r="AD193" s="53" t="s">
        <v>42</v>
      </c>
      <c r="AE193" s="54" t="s">
        <v>106</v>
      </c>
      <c r="AF193" s="37" t="s">
        <v>42</v>
      </c>
      <c r="AG193" s="38" t="s">
        <v>43</v>
      </c>
      <c r="AH193" s="38" t="s">
        <v>48</v>
      </c>
    </row>
    <row r="194" spans="1:34" ht="28" hidden="1">
      <c r="A194" s="113" t="s">
        <v>208</v>
      </c>
      <c r="B194" s="105" t="s">
        <v>34</v>
      </c>
      <c r="C194" s="114" t="s">
        <v>35</v>
      </c>
      <c r="D194" s="115" t="s">
        <v>36</v>
      </c>
      <c r="E194" s="117" t="s">
        <v>37</v>
      </c>
      <c r="F194" s="115" t="s">
        <v>38</v>
      </c>
      <c r="G194" s="43">
        <v>13610229</v>
      </c>
      <c r="H194" s="116">
        <v>6805114</v>
      </c>
      <c r="I194" s="57">
        <f t="shared" ref="I194:I208" si="29">G194-H194</f>
        <v>6805115</v>
      </c>
      <c r="J194" s="114" t="s">
        <v>35</v>
      </c>
      <c r="K194" s="115" t="s">
        <v>36</v>
      </c>
      <c r="L194" s="115" t="s">
        <v>45</v>
      </c>
      <c r="M194" s="115" t="s">
        <v>38</v>
      </c>
      <c r="N194" s="45">
        <v>7612188</v>
      </c>
      <c r="O194" s="46">
        <f>N194+H194</f>
        <v>14417302</v>
      </c>
      <c r="P194" s="26" t="s">
        <v>40</v>
      </c>
      <c r="Q194" s="27" t="s">
        <v>46</v>
      </c>
      <c r="R194" s="47"/>
      <c r="S194" s="48">
        <f>IFERROR(((VLOOKUP($E194,[1]Koeficienty_ITI!$A$2:$H$40,6,0))*$H194),0)</f>
        <v>0</v>
      </c>
      <c r="T194" s="49">
        <f>IFERROR(((VLOOKUP($E194,[1]Koeficienty_ITI!$A$2:$H$40,7,0))*$H194),0)</f>
        <v>0</v>
      </c>
      <c r="U194" s="50">
        <f>IFERROR(((VLOOKUP($E194,[1]Koeficienty_ITI!$A$2:$H$40,8,0))*$H194),0)</f>
        <v>0</v>
      </c>
      <c r="V194" s="48">
        <f>IFERROR(((VLOOKUP($L194,[1]Koeficienty_ITI!$A$2:$H$40,6,0))*$H194),0)</f>
        <v>0</v>
      </c>
      <c r="W194" s="49">
        <f>IFERROR(((VLOOKUP($L194,[1]Koeficienty_ITI!$A$2:$H$40,7,0))*$H194),0)</f>
        <v>0</v>
      </c>
      <c r="X194" s="50">
        <f>IFERROR(((VLOOKUP($L194,[1]Koeficienty_ITI!$A$2:$H$40,8,0))*$H194),0)</f>
        <v>0</v>
      </c>
      <c r="Y194" s="48">
        <f t="shared" si="19"/>
        <v>0</v>
      </c>
      <c r="Z194" s="49">
        <f t="shared" si="20"/>
        <v>0</v>
      </c>
      <c r="AA194" s="51">
        <f t="shared" si="21"/>
        <v>0</v>
      </c>
      <c r="AB194" s="52" t="str">
        <f>IF(F194=M194,"nie","áno")</f>
        <v>nie</v>
      </c>
      <c r="AC194" s="34" t="s">
        <v>41</v>
      </c>
      <c r="AD194" s="35" t="s">
        <v>42</v>
      </c>
      <c r="AE194" s="54"/>
      <c r="AF194" s="37" t="s">
        <v>42</v>
      </c>
      <c r="AG194" s="38" t="s">
        <v>43</v>
      </c>
      <c r="AH194" s="38" t="s">
        <v>44</v>
      </c>
    </row>
    <row r="195" spans="1:34" ht="28" hidden="1">
      <c r="A195" s="40" t="s">
        <v>208</v>
      </c>
      <c r="B195" s="22" t="s">
        <v>34</v>
      </c>
      <c r="C195" s="41" t="s">
        <v>49</v>
      </c>
      <c r="D195" s="42" t="s">
        <v>50</v>
      </c>
      <c r="E195" s="27" t="s">
        <v>61</v>
      </c>
      <c r="F195" s="42" t="s">
        <v>57</v>
      </c>
      <c r="G195" s="43">
        <v>600993</v>
      </c>
      <c r="H195" s="44">
        <v>600993</v>
      </c>
      <c r="I195" s="57">
        <f t="shared" si="29"/>
        <v>0</v>
      </c>
      <c r="J195" s="41" t="s">
        <v>49</v>
      </c>
      <c r="K195" s="42" t="s">
        <v>50</v>
      </c>
      <c r="L195" s="42" t="s">
        <v>111</v>
      </c>
      <c r="M195" s="42" t="s">
        <v>57</v>
      </c>
      <c r="N195" s="45">
        <v>3216221</v>
      </c>
      <c r="O195" s="46">
        <f>N195+H195</f>
        <v>3817214</v>
      </c>
      <c r="P195" s="26" t="s">
        <v>112</v>
      </c>
      <c r="Q195" s="27" t="s">
        <v>112</v>
      </c>
      <c r="R195" s="47"/>
      <c r="S195" s="48">
        <f>IFERROR(((VLOOKUP($E195,[1]Koeficienty_ITI!$A$2:$H$40,6,0))*$H195),0)</f>
        <v>240397.2</v>
      </c>
      <c r="T195" s="49">
        <f>IFERROR(((VLOOKUP($E195,[1]Koeficienty_ITI!$A$2:$H$40,7,0))*$H195),0)</f>
        <v>600993</v>
      </c>
      <c r="U195" s="50">
        <f>IFERROR(((VLOOKUP($E195,[1]Koeficienty_ITI!$A$2:$H$40,8,0))*$H195),0)</f>
        <v>0</v>
      </c>
      <c r="V195" s="48">
        <f>IFERROR(((VLOOKUP($L195,[1]Koeficienty_ITI!$A$2:$H$40,6,0))*$H195),0)</f>
        <v>240397.2</v>
      </c>
      <c r="W195" s="49">
        <f>IFERROR(((VLOOKUP($L195,[1]Koeficienty_ITI!$A$2:$H$40,7,0))*$H195),0)</f>
        <v>600993</v>
      </c>
      <c r="X195" s="50">
        <f>IFERROR(((VLOOKUP($L195,[1]Koeficienty_ITI!$A$2:$H$40,8,0))*$H195),0)</f>
        <v>0</v>
      </c>
      <c r="Y195" s="48">
        <f t="shared" si="19"/>
        <v>0</v>
      </c>
      <c r="Z195" s="49">
        <f t="shared" si="20"/>
        <v>0</v>
      </c>
      <c r="AA195" s="51">
        <f t="shared" si="21"/>
        <v>0</v>
      </c>
      <c r="AB195" s="52" t="str">
        <f>IF(F195=M195,"nie","áno")</f>
        <v>nie</v>
      </c>
      <c r="AC195" s="34" t="s">
        <v>41</v>
      </c>
      <c r="AD195" s="53" t="s">
        <v>42</v>
      </c>
      <c r="AE195" s="54"/>
      <c r="AF195" s="37" t="s">
        <v>42</v>
      </c>
      <c r="AG195" s="38" t="s">
        <v>43</v>
      </c>
      <c r="AH195" s="38" t="s">
        <v>121</v>
      </c>
    </row>
    <row r="196" spans="1:34" ht="28" hidden="1">
      <c r="A196" s="40" t="s">
        <v>208</v>
      </c>
      <c r="B196" s="22" t="s">
        <v>34</v>
      </c>
      <c r="C196" s="41" t="s">
        <v>49</v>
      </c>
      <c r="D196" s="42" t="s">
        <v>50</v>
      </c>
      <c r="E196" s="27" t="s">
        <v>89</v>
      </c>
      <c r="F196" s="42" t="s">
        <v>57</v>
      </c>
      <c r="G196" s="43">
        <v>777455</v>
      </c>
      <c r="H196" s="44">
        <v>777455</v>
      </c>
      <c r="I196" s="57">
        <f t="shared" si="29"/>
        <v>0</v>
      </c>
      <c r="J196" s="41" t="s">
        <v>49</v>
      </c>
      <c r="K196" s="42" t="s">
        <v>50</v>
      </c>
      <c r="L196" s="42" t="s">
        <v>62</v>
      </c>
      <c r="M196" s="42" t="s">
        <v>38</v>
      </c>
      <c r="N196" s="45">
        <v>4403460</v>
      </c>
      <c r="O196" s="46">
        <f>N196+H196</f>
        <v>5180915</v>
      </c>
      <c r="P196" s="27" t="s">
        <v>64</v>
      </c>
      <c r="Q196" s="27" t="s">
        <v>64</v>
      </c>
      <c r="R196" s="47"/>
      <c r="S196" s="48">
        <f>IFERROR(((VLOOKUP($E196,[1]Koeficienty_ITI!$A$2:$H$40,6,0))*$H196),0)</f>
        <v>310982</v>
      </c>
      <c r="T196" s="49">
        <f>IFERROR(((VLOOKUP($E196,[1]Koeficienty_ITI!$A$2:$H$40,7,0))*$H196),0)</f>
        <v>777455</v>
      </c>
      <c r="U196" s="50">
        <f>IFERROR(((VLOOKUP($E196,[1]Koeficienty_ITI!$A$2:$H$40,8,0))*$H196),0)</f>
        <v>777455</v>
      </c>
      <c r="V196" s="48">
        <f>IFERROR(((VLOOKUP($L196,[1]Koeficienty_ITI!$A$2:$H$40,6,0))*$H196),0)</f>
        <v>310982</v>
      </c>
      <c r="W196" s="49">
        <f>IFERROR(((VLOOKUP($L196,[1]Koeficienty_ITI!$A$2:$H$40,7,0))*$H196),0)</f>
        <v>777455</v>
      </c>
      <c r="X196" s="50">
        <f>IFERROR(((VLOOKUP($L196,[1]Koeficienty_ITI!$A$2:$H$40,8,0))*$H196),0)</f>
        <v>777455</v>
      </c>
      <c r="Y196" s="48">
        <f t="shared" si="19"/>
        <v>0</v>
      </c>
      <c r="Z196" s="49">
        <f t="shared" si="20"/>
        <v>0</v>
      </c>
      <c r="AA196" s="51">
        <f t="shared" si="21"/>
        <v>0</v>
      </c>
      <c r="AB196" s="52" t="str">
        <f>IF(F196=M196,"nie","áno")</f>
        <v>áno</v>
      </c>
      <c r="AC196" s="55" t="s">
        <v>58</v>
      </c>
      <c r="AD196" s="53" t="s">
        <v>59</v>
      </c>
      <c r="AE196" s="54" t="s">
        <v>60</v>
      </c>
      <c r="AF196" s="37" t="s">
        <v>42</v>
      </c>
      <c r="AG196" s="38" t="s">
        <v>43</v>
      </c>
      <c r="AH196" s="38"/>
    </row>
    <row r="197" spans="1:34" ht="28" hidden="1">
      <c r="A197" s="40" t="s">
        <v>208</v>
      </c>
      <c r="B197" s="22" t="s">
        <v>34</v>
      </c>
      <c r="C197" s="41" t="s">
        <v>77</v>
      </c>
      <c r="D197" s="42" t="s">
        <v>78</v>
      </c>
      <c r="E197" s="27" t="s">
        <v>95</v>
      </c>
      <c r="F197" s="42" t="s">
        <v>92</v>
      </c>
      <c r="G197" s="43">
        <v>8809541</v>
      </c>
      <c r="H197" s="44">
        <v>2601366</v>
      </c>
      <c r="I197" s="57">
        <f t="shared" si="29"/>
        <v>6208175</v>
      </c>
      <c r="J197" s="41" t="s">
        <v>122</v>
      </c>
      <c r="K197" s="42" t="s">
        <v>123</v>
      </c>
      <c r="L197" s="42" t="s">
        <v>124</v>
      </c>
      <c r="M197" s="42" t="s">
        <v>38</v>
      </c>
      <c r="N197" s="45">
        <v>8805561</v>
      </c>
      <c r="O197" s="46">
        <f>N197+H197</f>
        <v>11406927</v>
      </c>
      <c r="P197" s="26" t="s">
        <v>96</v>
      </c>
      <c r="Q197" s="27" t="s">
        <v>125</v>
      </c>
      <c r="R197" s="47"/>
      <c r="S197" s="48">
        <f>IFERROR(((VLOOKUP($E197,[1]Koeficienty_ITI!$A$2:$H$40,6,0))*$H197),0)</f>
        <v>0</v>
      </c>
      <c r="T197" s="49">
        <f>IFERROR(((VLOOKUP($E197,[1]Koeficienty_ITI!$A$2:$H$40,7,0))*$H197),0)</f>
        <v>0</v>
      </c>
      <c r="U197" s="50">
        <f>IFERROR(((VLOOKUP($E197,[1]Koeficienty_ITI!$A$2:$H$40,8,0))*$H197),0)</f>
        <v>0</v>
      </c>
      <c r="V197" s="48">
        <f>IFERROR(((VLOOKUP($L197,[1]Koeficienty_ITI!$A$2:$H$40,6,0))*$H197),0)</f>
        <v>0</v>
      </c>
      <c r="W197" s="49">
        <f>IFERROR(((VLOOKUP($L197,[1]Koeficienty_ITI!$A$2:$H$40,7,0))*$H197),0)</f>
        <v>0</v>
      </c>
      <c r="X197" s="50">
        <f>IFERROR(((VLOOKUP($L197,[1]Koeficienty_ITI!$A$2:$H$40,8,0))*$H197),0)</f>
        <v>0</v>
      </c>
      <c r="Y197" s="48">
        <f t="shared" si="19"/>
        <v>0</v>
      </c>
      <c r="Z197" s="49">
        <f t="shared" si="20"/>
        <v>0</v>
      </c>
      <c r="AA197" s="51">
        <f t="shared" si="21"/>
        <v>0</v>
      </c>
      <c r="AB197" s="52" t="s">
        <v>41</v>
      </c>
      <c r="AC197" s="55" t="s">
        <v>58</v>
      </c>
      <c r="AD197" s="53" t="s">
        <v>42</v>
      </c>
      <c r="AE197" s="54" t="s">
        <v>126</v>
      </c>
      <c r="AF197" s="37" t="s">
        <v>127</v>
      </c>
      <c r="AG197" s="38" t="s">
        <v>43</v>
      </c>
      <c r="AH197" s="38" t="s">
        <v>128</v>
      </c>
    </row>
    <row r="198" spans="1:34" ht="28" hidden="1">
      <c r="A198" s="113" t="s">
        <v>208</v>
      </c>
      <c r="B198" s="105" t="s">
        <v>34</v>
      </c>
      <c r="C198" s="114" t="s">
        <v>98</v>
      </c>
      <c r="D198" s="115" t="s">
        <v>99</v>
      </c>
      <c r="E198" s="117" t="s">
        <v>102</v>
      </c>
      <c r="F198" s="115" t="s">
        <v>38</v>
      </c>
      <c r="G198" s="43">
        <v>2743307</v>
      </c>
      <c r="H198" s="116">
        <v>2504101</v>
      </c>
      <c r="I198" s="57">
        <f t="shared" si="29"/>
        <v>239206</v>
      </c>
      <c r="J198" s="114" t="s">
        <v>122</v>
      </c>
      <c r="K198" s="115" t="s">
        <v>123</v>
      </c>
      <c r="L198" s="115" t="s">
        <v>124</v>
      </c>
      <c r="M198" s="115" t="s">
        <v>38</v>
      </c>
      <c r="N198" s="45">
        <v>8805561</v>
      </c>
      <c r="O198" s="46">
        <f>N198+H197+H198</f>
        <v>13911028</v>
      </c>
      <c r="P198" s="26"/>
      <c r="Q198" s="27">
        <v>90</v>
      </c>
      <c r="R198" s="47"/>
      <c r="S198" s="48">
        <f>IFERROR(((VLOOKUP($E198,[1]Koeficienty_ITI!$A$2:$H$40,6,0))*$H198),0)</f>
        <v>0</v>
      </c>
      <c r="T198" s="49">
        <f>IFERROR(((VLOOKUP($E198,[1]Koeficienty_ITI!$A$2:$H$40,7,0))*$H198),0)</f>
        <v>0</v>
      </c>
      <c r="U198" s="50">
        <f>IFERROR(((VLOOKUP($E198,[1]Koeficienty_ITI!$A$2:$H$40,8,0))*$H198),0)</f>
        <v>0</v>
      </c>
      <c r="V198" s="48">
        <f>IFERROR(((VLOOKUP($L198,[1]Koeficienty_ITI!$A$2:$H$40,6,0))*$H198),0)</f>
        <v>0</v>
      </c>
      <c r="W198" s="49">
        <f>IFERROR(((VLOOKUP($L198,[1]Koeficienty_ITI!$A$2:$H$40,7,0))*$H198),0)</f>
        <v>0</v>
      </c>
      <c r="X198" s="50">
        <f>IFERROR(((VLOOKUP($L198,[1]Koeficienty_ITI!$A$2:$H$40,8,0))*$H198),0)</f>
        <v>0</v>
      </c>
      <c r="Y198" s="48">
        <f t="shared" ref="Y198:Y256" si="30">V198-S198</f>
        <v>0</v>
      </c>
      <c r="Z198" s="49">
        <f t="shared" ref="Z198:Z256" si="31">W198-T198</f>
        <v>0</v>
      </c>
      <c r="AA198" s="51">
        <f t="shared" ref="AA198:AA256" si="32">X198-U198</f>
        <v>0</v>
      </c>
      <c r="AB198" s="52" t="str">
        <f t="shared" ref="AB198:AB209" si="33">IF(F198=M198,"nie","áno")</f>
        <v>nie</v>
      </c>
      <c r="AC198" s="34" t="s">
        <v>41</v>
      </c>
      <c r="AD198" s="53" t="s">
        <v>42</v>
      </c>
      <c r="AE198" s="54" t="s">
        <v>106</v>
      </c>
      <c r="AF198" s="37" t="s">
        <v>42</v>
      </c>
      <c r="AG198" s="38" t="s">
        <v>43</v>
      </c>
      <c r="AH198" s="38" t="s">
        <v>48</v>
      </c>
    </row>
    <row r="199" spans="1:34" ht="28" hidden="1">
      <c r="A199" s="40" t="s">
        <v>208</v>
      </c>
      <c r="B199" s="22" t="s">
        <v>34</v>
      </c>
      <c r="C199" s="41" t="s">
        <v>77</v>
      </c>
      <c r="D199" s="42" t="s">
        <v>90</v>
      </c>
      <c r="E199" s="27" t="s">
        <v>91</v>
      </c>
      <c r="F199" s="42" t="s">
        <v>92</v>
      </c>
      <c r="G199" s="43">
        <v>1384901</v>
      </c>
      <c r="H199" s="67">
        <v>1384901</v>
      </c>
      <c r="I199" s="57">
        <f t="shared" si="29"/>
        <v>0</v>
      </c>
      <c r="J199" s="41" t="s">
        <v>77</v>
      </c>
      <c r="K199" s="42" t="s">
        <v>78</v>
      </c>
      <c r="L199" s="42" t="s">
        <v>79</v>
      </c>
      <c r="M199" s="42" t="s">
        <v>186</v>
      </c>
      <c r="N199" s="45">
        <v>3939803</v>
      </c>
      <c r="O199" s="46">
        <f>N199+H199</f>
        <v>5324704</v>
      </c>
      <c r="P199" s="26" t="s">
        <v>93</v>
      </c>
      <c r="Q199" s="27">
        <v>128</v>
      </c>
      <c r="R199" s="47"/>
      <c r="S199" s="48">
        <f>IFERROR(((VLOOKUP($E199,[1]Koeficienty_ITI!$A$2:$H$40,6,0))*$H199),0)</f>
        <v>0</v>
      </c>
      <c r="T199" s="49">
        <f>IFERROR(((VLOOKUP($E199,[1]Koeficienty_ITI!$A$2:$H$40,7,0))*$H199),0)</f>
        <v>0</v>
      </c>
      <c r="U199" s="50">
        <f>IFERROR(((VLOOKUP($E199,[1]Koeficienty_ITI!$A$2:$H$40,8,0))*$H199),0)</f>
        <v>0</v>
      </c>
      <c r="V199" s="48">
        <f>IFERROR(((VLOOKUP($L199,[1]Koeficienty_ITI!$A$2:$H$40,6,0))*$H199),0)</f>
        <v>0</v>
      </c>
      <c r="W199" s="49">
        <f>IFERROR(((VLOOKUP($L199,[1]Koeficienty_ITI!$A$2:$H$40,7,0))*$H199),0)</f>
        <v>0</v>
      </c>
      <c r="X199" s="50">
        <f>IFERROR(((VLOOKUP($L199,[1]Koeficienty_ITI!$A$2:$H$40,8,0))*$H199),0)</f>
        <v>0</v>
      </c>
      <c r="Y199" s="48">
        <f t="shared" si="30"/>
        <v>0</v>
      </c>
      <c r="Z199" s="49">
        <f t="shared" si="31"/>
        <v>0</v>
      </c>
      <c r="AA199" s="51">
        <f t="shared" si="32"/>
        <v>0</v>
      </c>
      <c r="AB199" s="52" t="str">
        <f t="shared" si="33"/>
        <v>áno</v>
      </c>
      <c r="AC199" s="55" t="s">
        <v>58</v>
      </c>
      <c r="AD199" s="53" t="s">
        <v>59</v>
      </c>
      <c r="AE199" s="54" t="s">
        <v>60</v>
      </c>
      <c r="AF199" s="37" t="s">
        <v>42</v>
      </c>
      <c r="AG199" s="38" t="s">
        <v>43</v>
      </c>
      <c r="AH199" s="38"/>
    </row>
    <row r="200" spans="1:34" ht="28">
      <c r="A200" s="113" t="s">
        <v>208</v>
      </c>
      <c r="B200" s="105" t="s">
        <v>34</v>
      </c>
      <c r="C200" s="114" t="s">
        <v>98</v>
      </c>
      <c r="D200" s="115" t="s">
        <v>99</v>
      </c>
      <c r="E200" s="117" t="s">
        <v>100</v>
      </c>
      <c r="F200" s="115" t="s">
        <v>38</v>
      </c>
      <c r="G200" s="43">
        <v>3492011</v>
      </c>
      <c r="H200" s="116">
        <v>1283334</v>
      </c>
      <c r="I200" s="57">
        <f t="shared" si="29"/>
        <v>2208677</v>
      </c>
      <c r="J200" s="114" t="s">
        <v>77</v>
      </c>
      <c r="K200" s="115" t="s">
        <v>81</v>
      </c>
      <c r="L200" s="115" t="s">
        <v>82</v>
      </c>
      <c r="M200" s="115" t="s">
        <v>38</v>
      </c>
      <c r="N200" s="45">
        <v>42825378</v>
      </c>
      <c r="O200" s="46">
        <f>N200+H200</f>
        <v>44108712</v>
      </c>
      <c r="P200" s="26"/>
      <c r="Q200" s="27" t="s">
        <v>209</v>
      </c>
      <c r="R200" s="47"/>
      <c r="S200" s="48">
        <f>IFERROR(((VLOOKUP($E200,[1]Koeficienty_ITI!$A$2:$H$40,6,0))*$H200),0)</f>
        <v>0</v>
      </c>
      <c r="T200" s="49">
        <f>IFERROR(((VLOOKUP($E200,[1]Koeficienty_ITI!$A$2:$H$40,7,0))*$H200),0)</f>
        <v>0</v>
      </c>
      <c r="U200" s="50">
        <f>IFERROR(((VLOOKUP($E200,[1]Koeficienty_ITI!$A$2:$H$40,8,0))*$H200),0)</f>
        <v>0</v>
      </c>
      <c r="V200" s="48">
        <f>IFERROR(((VLOOKUP($L200,[1]Koeficienty_ITI!$A$2:$H$40,6,0))*$H200),0)</f>
        <v>0</v>
      </c>
      <c r="W200" s="49">
        <f>IFERROR(((VLOOKUP($L200,[1]Koeficienty_ITI!$A$2:$H$40,7,0))*$H200),0)</f>
        <v>0</v>
      </c>
      <c r="X200" s="50">
        <f>IFERROR(((VLOOKUP($L200,[1]Koeficienty_ITI!$A$2:$H$40,8,0))*$H200),0)</f>
        <v>0</v>
      </c>
      <c r="Y200" s="48">
        <f t="shared" si="30"/>
        <v>0</v>
      </c>
      <c r="Z200" s="49">
        <f t="shared" si="31"/>
        <v>0</v>
      </c>
      <c r="AA200" s="51">
        <f t="shared" si="32"/>
        <v>0</v>
      </c>
      <c r="AB200" s="52" t="str">
        <f t="shared" si="33"/>
        <v>nie</v>
      </c>
      <c r="AC200" s="34" t="s">
        <v>41</v>
      </c>
      <c r="AD200" s="53" t="s">
        <v>42</v>
      </c>
      <c r="AE200" s="54" t="s">
        <v>106</v>
      </c>
      <c r="AF200" s="37" t="s">
        <v>42</v>
      </c>
      <c r="AG200" s="38" t="s">
        <v>43</v>
      </c>
      <c r="AH200" s="38" t="s">
        <v>48</v>
      </c>
    </row>
    <row r="201" spans="1:34" ht="28" hidden="1">
      <c r="A201" s="113" t="s">
        <v>210</v>
      </c>
      <c r="B201" s="105" t="s">
        <v>34</v>
      </c>
      <c r="C201" s="114" t="s">
        <v>35</v>
      </c>
      <c r="D201" s="115" t="s">
        <v>36</v>
      </c>
      <c r="E201" s="115" t="s">
        <v>37</v>
      </c>
      <c r="F201" s="115" t="s">
        <v>38</v>
      </c>
      <c r="G201" s="43">
        <v>786546</v>
      </c>
      <c r="H201" s="116">
        <v>786546</v>
      </c>
      <c r="I201" s="57">
        <f t="shared" si="29"/>
        <v>0</v>
      </c>
      <c r="J201" s="114" t="s">
        <v>35</v>
      </c>
      <c r="K201" s="115" t="s">
        <v>36</v>
      </c>
      <c r="L201" s="115" t="s">
        <v>39</v>
      </c>
      <c r="M201" s="115" t="s">
        <v>38</v>
      </c>
      <c r="N201" s="45">
        <v>1538893</v>
      </c>
      <c r="O201" s="46">
        <f>N201+H201</f>
        <v>2325439</v>
      </c>
      <c r="P201" s="26" t="s">
        <v>40</v>
      </c>
      <c r="Q201" s="27">
        <v>169</v>
      </c>
      <c r="R201" s="47"/>
      <c r="S201" s="48">
        <f>IFERROR(((VLOOKUP($E201,[1]Koeficienty_ITI!$A$2:$H$40,6,0))*$H201),0)</f>
        <v>0</v>
      </c>
      <c r="T201" s="49">
        <f>IFERROR(((VLOOKUP($E201,[1]Koeficienty_ITI!$A$2:$H$40,7,0))*$H201),0)</f>
        <v>0</v>
      </c>
      <c r="U201" s="50">
        <f>IFERROR(((VLOOKUP($E201,[1]Koeficienty_ITI!$A$2:$H$40,8,0))*$H201),0)</f>
        <v>0</v>
      </c>
      <c r="V201" s="48">
        <f>IFERROR(((VLOOKUP($L201,[1]Koeficienty_ITI!$A$2:$H$40,6,0))*$H201),0)</f>
        <v>0</v>
      </c>
      <c r="W201" s="49">
        <f>IFERROR(((VLOOKUP($L201,[1]Koeficienty_ITI!$A$2:$H$40,7,0))*$H201),0)</f>
        <v>0</v>
      </c>
      <c r="X201" s="50">
        <f>IFERROR(((VLOOKUP($L201,[1]Koeficienty_ITI!$A$2:$H$40,8,0))*$H201),0)</f>
        <v>0</v>
      </c>
      <c r="Y201" s="48">
        <f t="shared" si="30"/>
        <v>0</v>
      </c>
      <c r="Z201" s="49">
        <f t="shared" si="31"/>
        <v>0</v>
      </c>
      <c r="AA201" s="51">
        <f t="shared" si="32"/>
        <v>0</v>
      </c>
      <c r="AB201" s="52" t="str">
        <f t="shared" si="33"/>
        <v>nie</v>
      </c>
      <c r="AC201" s="34" t="s">
        <v>41</v>
      </c>
      <c r="AD201" s="35" t="s">
        <v>42</v>
      </c>
      <c r="AE201" s="54"/>
      <c r="AF201" s="37" t="s">
        <v>42</v>
      </c>
      <c r="AG201" s="38" t="s">
        <v>43</v>
      </c>
      <c r="AH201" s="38" t="s">
        <v>44</v>
      </c>
    </row>
    <row r="202" spans="1:34" ht="28" hidden="1">
      <c r="A202" s="113" t="s">
        <v>210</v>
      </c>
      <c r="B202" s="105" t="s">
        <v>34</v>
      </c>
      <c r="C202" s="114" t="s">
        <v>35</v>
      </c>
      <c r="D202" s="115" t="s">
        <v>36</v>
      </c>
      <c r="E202" s="115" t="s">
        <v>45</v>
      </c>
      <c r="F202" s="115" t="s">
        <v>38</v>
      </c>
      <c r="G202" s="43">
        <v>3420</v>
      </c>
      <c r="H202" s="116">
        <v>3420</v>
      </c>
      <c r="I202" s="57">
        <f t="shared" si="29"/>
        <v>0</v>
      </c>
      <c r="J202" s="114" t="s">
        <v>35</v>
      </c>
      <c r="K202" s="115" t="s">
        <v>36</v>
      </c>
      <c r="L202" s="115" t="s">
        <v>39</v>
      </c>
      <c r="M202" s="115" t="s">
        <v>38</v>
      </c>
      <c r="N202" s="45">
        <v>1538893</v>
      </c>
      <c r="O202" s="46">
        <f>N202+H201+H202</f>
        <v>2328859</v>
      </c>
      <c r="P202" s="26" t="s">
        <v>46</v>
      </c>
      <c r="Q202" s="27">
        <v>169</v>
      </c>
      <c r="R202" s="47"/>
      <c r="S202" s="48">
        <f>IFERROR(((VLOOKUP($E202,[1]Koeficienty_ITI!$A$2:$H$40,6,0))*$H202),0)</f>
        <v>0</v>
      </c>
      <c r="T202" s="49">
        <f>IFERROR(((VLOOKUP($E202,[1]Koeficienty_ITI!$A$2:$H$40,7,0))*$H202),0)</f>
        <v>0</v>
      </c>
      <c r="U202" s="50">
        <f>IFERROR(((VLOOKUP($E202,[1]Koeficienty_ITI!$A$2:$H$40,8,0))*$H202),0)</f>
        <v>0</v>
      </c>
      <c r="V202" s="48">
        <f>IFERROR(((VLOOKUP($L202,[1]Koeficienty_ITI!$A$2:$H$40,6,0))*$H202),0)</f>
        <v>0</v>
      </c>
      <c r="W202" s="49">
        <f>IFERROR(((VLOOKUP($L202,[1]Koeficienty_ITI!$A$2:$H$40,7,0))*$H202),0)</f>
        <v>0</v>
      </c>
      <c r="X202" s="50">
        <f>IFERROR(((VLOOKUP($L202,[1]Koeficienty_ITI!$A$2:$H$40,8,0))*$H202),0)</f>
        <v>0</v>
      </c>
      <c r="Y202" s="48">
        <f t="shared" si="30"/>
        <v>0</v>
      </c>
      <c r="Z202" s="49">
        <f t="shared" si="31"/>
        <v>0</v>
      </c>
      <c r="AA202" s="51">
        <f t="shared" si="32"/>
        <v>0</v>
      </c>
      <c r="AB202" s="52" t="str">
        <f t="shared" si="33"/>
        <v>nie</v>
      </c>
      <c r="AC202" s="34" t="s">
        <v>41</v>
      </c>
      <c r="AD202" s="53" t="s">
        <v>42</v>
      </c>
      <c r="AE202" s="54"/>
      <c r="AF202" s="37" t="s">
        <v>42</v>
      </c>
      <c r="AG202" s="38" t="s">
        <v>43</v>
      </c>
      <c r="AH202" s="38" t="s">
        <v>48</v>
      </c>
    </row>
    <row r="203" spans="1:34" ht="70" hidden="1">
      <c r="A203" s="63" t="s">
        <v>210</v>
      </c>
      <c r="B203" s="22" t="s">
        <v>34</v>
      </c>
      <c r="C203" s="64" t="s">
        <v>49</v>
      </c>
      <c r="D203" s="65" t="s">
        <v>50</v>
      </c>
      <c r="E203" s="65" t="s">
        <v>119</v>
      </c>
      <c r="F203" s="65" t="s">
        <v>57</v>
      </c>
      <c r="G203" s="66">
        <v>1779679</v>
      </c>
      <c r="H203" s="67">
        <v>400000</v>
      </c>
      <c r="I203" s="57">
        <f t="shared" si="29"/>
        <v>1379679</v>
      </c>
      <c r="J203" s="64" t="s">
        <v>49</v>
      </c>
      <c r="K203" s="65" t="s">
        <v>68</v>
      </c>
      <c r="L203" s="65" t="s">
        <v>69</v>
      </c>
      <c r="M203" s="65" t="s">
        <v>70</v>
      </c>
      <c r="N203" s="68">
        <v>1383668</v>
      </c>
      <c r="O203" s="69">
        <f>N203+H203</f>
        <v>1783668</v>
      </c>
      <c r="P203" s="56" t="s">
        <v>120</v>
      </c>
      <c r="Q203" s="75" t="s">
        <v>113</v>
      </c>
      <c r="R203" s="47"/>
      <c r="S203" s="48">
        <f>IFERROR(((VLOOKUP($E203,[1]Koeficienty_ITI!$A$2:$H$40,6,0))*$H203),0)</f>
        <v>400000</v>
      </c>
      <c r="T203" s="49">
        <f>IFERROR(((VLOOKUP($E203,[1]Koeficienty_ITI!$A$2:$H$40,7,0))*$H203),0)</f>
        <v>400000</v>
      </c>
      <c r="U203" s="50">
        <f>IFERROR(((VLOOKUP($E203,[1]Koeficienty_ITI!$A$2:$H$40,8,0))*$H203),0)</f>
        <v>160000</v>
      </c>
      <c r="V203" s="48">
        <f>IFERROR(((VLOOKUP($L203,[1]Koeficienty_ITI!$A$2:$H$40,6,0))*$H203),0)</f>
        <v>400000</v>
      </c>
      <c r="W203" s="49">
        <f>IFERROR(((VLOOKUP($L203,[1]Koeficienty_ITI!$A$2:$H$40,7,0))*$H203),0)</f>
        <v>160000</v>
      </c>
      <c r="X203" s="50">
        <f>IFERROR(((VLOOKUP($L203,[1]Koeficienty_ITI!$A$2:$H$40,8,0))*$H203),0)</f>
        <v>0</v>
      </c>
      <c r="Y203" s="48">
        <f t="shared" si="30"/>
        <v>0</v>
      </c>
      <c r="Z203" s="49">
        <f t="shared" si="31"/>
        <v>-240000</v>
      </c>
      <c r="AA203" s="51">
        <f t="shared" si="32"/>
        <v>-160000</v>
      </c>
      <c r="AB203" s="52" t="str">
        <f t="shared" si="33"/>
        <v>áno</v>
      </c>
      <c r="AC203" s="55" t="s">
        <v>58</v>
      </c>
      <c r="AD203" s="53" t="s">
        <v>59</v>
      </c>
      <c r="AE203" s="79" t="s">
        <v>183</v>
      </c>
      <c r="AF203" s="37" t="s">
        <v>42</v>
      </c>
      <c r="AG203" s="38" t="s">
        <v>211</v>
      </c>
      <c r="AH203" s="38"/>
    </row>
    <row r="204" spans="1:34" ht="28" hidden="1">
      <c r="A204" s="113" t="s">
        <v>210</v>
      </c>
      <c r="B204" s="105" t="s">
        <v>34</v>
      </c>
      <c r="C204" s="114" t="s">
        <v>49</v>
      </c>
      <c r="D204" s="115" t="s">
        <v>50</v>
      </c>
      <c r="E204" s="115" t="s">
        <v>51</v>
      </c>
      <c r="F204" s="115" t="s">
        <v>38</v>
      </c>
      <c r="G204" s="43">
        <v>150562</v>
      </c>
      <c r="H204" s="116">
        <v>150562</v>
      </c>
      <c r="I204" s="57">
        <f t="shared" si="29"/>
        <v>0</v>
      </c>
      <c r="J204" s="114" t="s">
        <v>49</v>
      </c>
      <c r="K204" s="115" t="s">
        <v>50</v>
      </c>
      <c r="L204" s="115" t="s">
        <v>52</v>
      </c>
      <c r="M204" s="115" t="s">
        <v>38</v>
      </c>
      <c r="N204" s="45">
        <v>313670</v>
      </c>
      <c r="O204" s="46">
        <f>N204+H204</f>
        <v>464232</v>
      </c>
      <c r="P204" s="26" t="s">
        <v>53</v>
      </c>
      <c r="Q204" s="27" t="s">
        <v>54</v>
      </c>
      <c r="R204" s="47"/>
      <c r="S204" s="48">
        <f>IFERROR(((VLOOKUP($E204,[1]Koeficienty_ITI!$A$2:$H$40,6,0))*$H204),0)</f>
        <v>0</v>
      </c>
      <c r="T204" s="49">
        <f>IFERROR(((VLOOKUP($E204,[1]Koeficienty_ITI!$A$2:$H$40,7,0))*$H204),0)</f>
        <v>150562</v>
      </c>
      <c r="U204" s="50">
        <f>IFERROR(((VLOOKUP($E204,[1]Koeficienty_ITI!$A$2:$H$40,8,0))*$H204),0)</f>
        <v>0</v>
      </c>
      <c r="V204" s="48">
        <f>IFERROR(((VLOOKUP($L204,[1]Koeficienty_ITI!$A$2:$H$40,6,0))*$H204),0)</f>
        <v>0</v>
      </c>
      <c r="W204" s="49">
        <f>IFERROR(((VLOOKUP($L204,[1]Koeficienty_ITI!$A$2:$H$40,7,0))*$H204),0)</f>
        <v>150562</v>
      </c>
      <c r="X204" s="50">
        <f>IFERROR(((VLOOKUP($L204,[1]Koeficienty_ITI!$A$2:$H$40,8,0))*$H204),0)</f>
        <v>60224.800000000003</v>
      </c>
      <c r="Y204" s="48">
        <f t="shared" si="30"/>
        <v>0</v>
      </c>
      <c r="Z204" s="49">
        <f t="shared" si="31"/>
        <v>0</v>
      </c>
      <c r="AA204" s="51">
        <f t="shared" si="32"/>
        <v>60224.800000000003</v>
      </c>
      <c r="AB204" s="52" t="str">
        <f t="shared" si="33"/>
        <v>nie</v>
      </c>
      <c r="AC204" s="34" t="s">
        <v>41</v>
      </c>
      <c r="AD204" s="53" t="s">
        <v>42</v>
      </c>
      <c r="AE204" s="54"/>
      <c r="AF204" s="37" t="s">
        <v>42</v>
      </c>
      <c r="AG204" s="38" t="s">
        <v>154</v>
      </c>
      <c r="AH204" s="38" t="s">
        <v>48</v>
      </c>
    </row>
    <row r="205" spans="1:34" ht="28" hidden="1">
      <c r="A205" s="40" t="s">
        <v>210</v>
      </c>
      <c r="B205" s="22" t="s">
        <v>34</v>
      </c>
      <c r="C205" s="41" t="s">
        <v>49</v>
      </c>
      <c r="D205" s="42" t="s">
        <v>50</v>
      </c>
      <c r="E205" s="42" t="s">
        <v>56</v>
      </c>
      <c r="F205" s="42" t="s">
        <v>57</v>
      </c>
      <c r="G205" s="43">
        <v>177144</v>
      </c>
      <c r="H205" s="44">
        <v>177144</v>
      </c>
      <c r="I205" s="57">
        <f t="shared" si="29"/>
        <v>0</v>
      </c>
      <c r="J205" s="41" t="s">
        <v>49</v>
      </c>
      <c r="K205" s="42" t="s">
        <v>50</v>
      </c>
      <c r="L205" s="42" t="s">
        <v>52</v>
      </c>
      <c r="M205" s="42" t="s">
        <v>38</v>
      </c>
      <c r="N205" s="45">
        <v>313670</v>
      </c>
      <c r="O205" s="46">
        <f>N205+H204+H205</f>
        <v>641376</v>
      </c>
      <c r="P205" s="26" t="s">
        <v>54</v>
      </c>
      <c r="Q205" s="27" t="s">
        <v>54</v>
      </c>
      <c r="R205" s="47"/>
      <c r="S205" s="48">
        <f>IFERROR(((VLOOKUP($E205,[1]Koeficienty_ITI!$A$2:$H$40,6,0))*$H205),0)</f>
        <v>0</v>
      </c>
      <c r="T205" s="49">
        <f>IFERROR(((VLOOKUP($E205,[1]Koeficienty_ITI!$A$2:$H$40,7,0))*$H205),0)</f>
        <v>177144</v>
      </c>
      <c r="U205" s="50">
        <f>IFERROR(((VLOOKUP($E205,[1]Koeficienty_ITI!$A$2:$H$40,8,0))*$H205),0)</f>
        <v>70857.600000000006</v>
      </c>
      <c r="V205" s="48">
        <f>IFERROR(((VLOOKUP($L205,[1]Koeficienty_ITI!$A$2:$H$40,6,0))*$H205),0)</f>
        <v>0</v>
      </c>
      <c r="W205" s="49">
        <f>IFERROR(((VLOOKUP($L205,[1]Koeficienty_ITI!$A$2:$H$40,7,0))*$H205),0)</f>
        <v>177144</v>
      </c>
      <c r="X205" s="50">
        <f>IFERROR(((VLOOKUP($L205,[1]Koeficienty_ITI!$A$2:$H$40,8,0))*$H205),0)</f>
        <v>70857.600000000006</v>
      </c>
      <c r="Y205" s="48">
        <f t="shared" si="30"/>
        <v>0</v>
      </c>
      <c r="Z205" s="49">
        <f t="shared" si="31"/>
        <v>0</v>
      </c>
      <c r="AA205" s="51">
        <f t="shared" si="32"/>
        <v>0</v>
      </c>
      <c r="AB205" s="52" t="str">
        <f t="shared" si="33"/>
        <v>áno</v>
      </c>
      <c r="AC205" s="55" t="s">
        <v>58</v>
      </c>
      <c r="AD205" s="53" t="s">
        <v>59</v>
      </c>
      <c r="AE205" s="54" t="s">
        <v>60</v>
      </c>
      <c r="AF205" s="37" t="s">
        <v>42</v>
      </c>
      <c r="AG205" s="38" t="s">
        <v>43</v>
      </c>
      <c r="AH205" s="38"/>
    </row>
    <row r="206" spans="1:34" ht="28" hidden="1">
      <c r="A206" s="40" t="s">
        <v>210</v>
      </c>
      <c r="B206" s="22" t="s">
        <v>34</v>
      </c>
      <c r="C206" s="41" t="s">
        <v>49</v>
      </c>
      <c r="D206" s="42" t="s">
        <v>50</v>
      </c>
      <c r="E206" s="42" t="s">
        <v>61</v>
      </c>
      <c r="F206" s="42" t="s">
        <v>57</v>
      </c>
      <c r="G206" s="43">
        <v>67542</v>
      </c>
      <c r="H206" s="44">
        <v>67542</v>
      </c>
      <c r="I206" s="57">
        <f t="shared" si="29"/>
        <v>0</v>
      </c>
      <c r="J206" s="41" t="s">
        <v>49</v>
      </c>
      <c r="K206" s="42" t="s">
        <v>50</v>
      </c>
      <c r="L206" s="42" t="s">
        <v>114</v>
      </c>
      <c r="M206" s="42" t="s">
        <v>57</v>
      </c>
      <c r="N206" s="45">
        <v>420942</v>
      </c>
      <c r="O206" s="69">
        <f>N206+H206</f>
        <v>488484</v>
      </c>
      <c r="P206" s="26" t="s">
        <v>63</v>
      </c>
      <c r="Q206" s="27" t="s">
        <v>115</v>
      </c>
      <c r="R206" s="47"/>
      <c r="S206" s="48">
        <f>IFERROR(((VLOOKUP($E206,[1]Koeficienty_ITI!$A$2:$H$40,6,0))*$H206),0)</f>
        <v>27016.800000000003</v>
      </c>
      <c r="T206" s="49">
        <f>IFERROR(((VLOOKUP($E206,[1]Koeficienty_ITI!$A$2:$H$40,7,0))*$H206),0)</f>
        <v>67542</v>
      </c>
      <c r="U206" s="50">
        <f>IFERROR(((VLOOKUP($E206,[1]Koeficienty_ITI!$A$2:$H$40,8,0))*$H206),0)</f>
        <v>0</v>
      </c>
      <c r="V206" s="48">
        <f>$H206*0.4</f>
        <v>27016.800000000003</v>
      </c>
      <c r="W206" s="49">
        <f>$H206*1</f>
        <v>67542</v>
      </c>
      <c r="X206" s="50">
        <f>$H206*0</f>
        <v>0</v>
      </c>
      <c r="Y206" s="48">
        <f t="shared" si="30"/>
        <v>0</v>
      </c>
      <c r="Z206" s="49">
        <f t="shared" si="31"/>
        <v>0</v>
      </c>
      <c r="AA206" s="51">
        <f t="shared" si="32"/>
        <v>0</v>
      </c>
      <c r="AB206" s="52" t="str">
        <f t="shared" si="33"/>
        <v>nie</v>
      </c>
      <c r="AC206" s="34" t="s">
        <v>41</v>
      </c>
      <c r="AD206" s="53" t="s">
        <v>42</v>
      </c>
      <c r="AE206" s="54"/>
      <c r="AF206" s="37" t="s">
        <v>42</v>
      </c>
      <c r="AG206" s="38" t="s">
        <v>43</v>
      </c>
      <c r="AH206" s="38" t="s">
        <v>121</v>
      </c>
    </row>
    <row r="207" spans="1:34" ht="28" hidden="1">
      <c r="A207" s="40" t="s">
        <v>210</v>
      </c>
      <c r="B207" s="22" t="s">
        <v>34</v>
      </c>
      <c r="C207" s="41" t="s">
        <v>49</v>
      </c>
      <c r="D207" s="42" t="s">
        <v>50</v>
      </c>
      <c r="E207" s="42" t="s">
        <v>89</v>
      </c>
      <c r="F207" s="42" t="s">
        <v>57</v>
      </c>
      <c r="G207" s="43">
        <v>273582</v>
      </c>
      <c r="H207" s="44">
        <v>273582</v>
      </c>
      <c r="I207" s="57">
        <f t="shared" si="29"/>
        <v>0</v>
      </c>
      <c r="J207" s="41" t="s">
        <v>49</v>
      </c>
      <c r="K207" s="42" t="s">
        <v>50</v>
      </c>
      <c r="L207" s="42" t="s">
        <v>62</v>
      </c>
      <c r="M207" s="42" t="s">
        <v>38</v>
      </c>
      <c r="N207" s="45">
        <v>1769683</v>
      </c>
      <c r="O207" s="69">
        <f>N207+H207</f>
        <v>2043265</v>
      </c>
      <c r="P207" s="27" t="s">
        <v>64</v>
      </c>
      <c r="Q207" s="27" t="s">
        <v>64</v>
      </c>
      <c r="R207" s="47"/>
      <c r="S207" s="48">
        <f>IFERROR(((VLOOKUP($E207,[1]Koeficienty_ITI!$A$2:$H$40,6,0))*$H207),0)</f>
        <v>109432.8</v>
      </c>
      <c r="T207" s="49">
        <f>IFERROR(((VLOOKUP($E207,[1]Koeficienty_ITI!$A$2:$H$40,7,0))*$H207),0)</f>
        <v>273582</v>
      </c>
      <c r="U207" s="50">
        <f>IFERROR(((VLOOKUP($E207,[1]Koeficienty_ITI!$A$2:$H$40,8,0))*$H207),0)</f>
        <v>273582</v>
      </c>
      <c r="V207" s="48">
        <f>IFERROR(((VLOOKUP($L207,[1]Koeficienty_ITI!$A$2:$H$40,6,0))*$H207),0)</f>
        <v>109432.8</v>
      </c>
      <c r="W207" s="49">
        <f>IFERROR(((VLOOKUP($L207,[1]Koeficienty_ITI!$A$2:$H$40,7,0))*$H207),0)</f>
        <v>273582</v>
      </c>
      <c r="X207" s="50">
        <f>IFERROR(((VLOOKUP($L207,[1]Koeficienty_ITI!$A$2:$H$40,8,0))*$H207),0)</f>
        <v>273582</v>
      </c>
      <c r="Y207" s="48">
        <f t="shared" si="30"/>
        <v>0</v>
      </c>
      <c r="Z207" s="49">
        <f t="shared" si="31"/>
        <v>0</v>
      </c>
      <c r="AA207" s="51">
        <f t="shared" si="32"/>
        <v>0</v>
      </c>
      <c r="AB207" s="52" t="str">
        <f t="shared" si="33"/>
        <v>áno</v>
      </c>
      <c r="AC207" s="55" t="s">
        <v>58</v>
      </c>
      <c r="AD207" s="53" t="s">
        <v>59</v>
      </c>
      <c r="AE207" s="54" t="s">
        <v>60</v>
      </c>
      <c r="AF207" s="37" t="s">
        <v>42</v>
      </c>
      <c r="AG207" s="38" t="s">
        <v>43</v>
      </c>
      <c r="AH207" s="38"/>
    </row>
    <row r="208" spans="1:34" ht="28" hidden="1">
      <c r="A208" s="40" t="s">
        <v>210</v>
      </c>
      <c r="B208" s="22" t="s">
        <v>34</v>
      </c>
      <c r="C208" s="41" t="s">
        <v>49</v>
      </c>
      <c r="D208" s="42" t="s">
        <v>65</v>
      </c>
      <c r="E208" s="42" t="s">
        <v>66</v>
      </c>
      <c r="F208" s="42" t="s">
        <v>67</v>
      </c>
      <c r="G208" s="43">
        <v>6497550</v>
      </c>
      <c r="H208" s="44">
        <v>1000000</v>
      </c>
      <c r="I208" s="57">
        <f t="shared" si="29"/>
        <v>5497550</v>
      </c>
      <c r="J208" s="41" t="s">
        <v>49</v>
      </c>
      <c r="K208" s="42" t="s">
        <v>68</v>
      </c>
      <c r="L208" s="42" t="s">
        <v>69</v>
      </c>
      <c r="M208" s="42" t="s">
        <v>70</v>
      </c>
      <c r="N208" s="68">
        <v>1383668</v>
      </c>
      <c r="O208" s="46">
        <f>N208+H203+H208</f>
        <v>2783668</v>
      </c>
      <c r="P208" s="26" t="s">
        <v>71</v>
      </c>
      <c r="Q208" s="27" t="s">
        <v>113</v>
      </c>
      <c r="R208" s="47" t="s">
        <v>76</v>
      </c>
      <c r="S208" s="48">
        <f>H208*1</f>
        <v>1000000</v>
      </c>
      <c r="T208" s="49">
        <f>H208*0.4</f>
        <v>400000</v>
      </c>
      <c r="U208" s="50">
        <f>H208*0</f>
        <v>0</v>
      </c>
      <c r="V208" s="48">
        <f>IFERROR(((VLOOKUP($L208,[1]Koeficienty_ITI!$A$2:$H$40,6,0))*$H208),0)</f>
        <v>1000000</v>
      </c>
      <c r="W208" s="49">
        <f>IFERROR(((VLOOKUP($L208,[1]Koeficienty_ITI!$A$2:$H$40,7,0))*$H208),0)</f>
        <v>400000</v>
      </c>
      <c r="X208" s="50">
        <f>IFERROR(((VLOOKUP($L208,[1]Koeficienty_ITI!$A$2:$H$40,8,0))*$H208),0)</f>
        <v>0</v>
      </c>
      <c r="Y208" s="48">
        <f t="shared" si="30"/>
        <v>0</v>
      </c>
      <c r="Z208" s="49">
        <f t="shared" si="31"/>
        <v>0</v>
      </c>
      <c r="AA208" s="51">
        <f t="shared" si="32"/>
        <v>0</v>
      </c>
      <c r="AB208" s="52" t="str">
        <f t="shared" si="33"/>
        <v>áno</v>
      </c>
      <c r="AC208" s="55" t="s">
        <v>58</v>
      </c>
      <c r="AD208" s="53" t="s">
        <v>59</v>
      </c>
      <c r="AE208" s="54" t="s">
        <v>60</v>
      </c>
      <c r="AF208" s="37" t="s">
        <v>42</v>
      </c>
      <c r="AG208" s="38" t="s">
        <v>43</v>
      </c>
      <c r="AH208" s="38"/>
    </row>
    <row r="209" spans="1:34" ht="28" hidden="1">
      <c r="A209" s="40" t="s">
        <v>210</v>
      </c>
      <c r="B209" s="22" t="s">
        <v>34</v>
      </c>
      <c r="C209" s="41" t="s">
        <v>49</v>
      </c>
      <c r="D209" s="42" t="s">
        <v>65</v>
      </c>
      <c r="E209" s="42" t="s">
        <v>66</v>
      </c>
      <c r="F209" s="42" t="s">
        <v>67</v>
      </c>
      <c r="G209" s="43">
        <v>6497550</v>
      </c>
      <c r="H209" s="44">
        <v>2500000</v>
      </c>
      <c r="I209" s="57">
        <f>G209-H208-H209</f>
        <v>2997550</v>
      </c>
      <c r="J209" s="41" t="s">
        <v>49</v>
      </c>
      <c r="K209" s="42" t="s">
        <v>65</v>
      </c>
      <c r="L209" s="42" t="s">
        <v>147</v>
      </c>
      <c r="M209" s="42" t="s">
        <v>38</v>
      </c>
      <c r="N209" s="45">
        <v>1025929</v>
      </c>
      <c r="O209" s="69">
        <f>N209+H209</f>
        <v>3525929</v>
      </c>
      <c r="P209" s="26" t="s">
        <v>71</v>
      </c>
      <c r="Q209" s="27" t="s">
        <v>148</v>
      </c>
      <c r="R209" s="47" t="s">
        <v>76</v>
      </c>
      <c r="S209" s="48">
        <f>H209*1</f>
        <v>2500000</v>
      </c>
      <c r="T209" s="49">
        <f>H209*0.4</f>
        <v>1000000</v>
      </c>
      <c r="U209" s="50">
        <f>H209*0</f>
        <v>0</v>
      </c>
      <c r="V209" s="48">
        <f>IFERROR(((VLOOKUP($L209,[1]Koeficienty_ITI!$A$2:$H$40,6,0))*$H209),0)</f>
        <v>2500000</v>
      </c>
      <c r="W209" s="49">
        <f>IFERROR(((VLOOKUP($L209,[1]Koeficienty_ITI!$A$2:$H$40,7,0))*$H209),0)</f>
        <v>2500000</v>
      </c>
      <c r="X209" s="50">
        <f>IFERROR(((VLOOKUP($L209,[1]Koeficienty_ITI!$A$2:$H$40,8,0))*$H209),0)</f>
        <v>0</v>
      </c>
      <c r="Y209" s="48">
        <f t="shared" si="30"/>
        <v>0</v>
      </c>
      <c r="Z209" s="49">
        <f t="shared" si="31"/>
        <v>1500000</v>
      </c>
      <c r="AA209" s="51">
        <f t="shared" si="32"/>
        <v>0</v>
      </c>
      <c r="AB209" s="52" t="str">
        <f t="shared" si="33"/>
        <v>áno</v>
      </c>
      <c r="AC209" s="55" t="s">
        <v>58</v>
      </c>
      <c r="AD209" s="53" t="s">
        <v>59</v>
      </c>
      <c r="AE209" s="54" t="s">
        <v>60</v>
      </c>
      <c r="AF209" s="37" t="s">
        <v>42</v>
      </c>
      <c r="AG209" s="38" t="s">
        <v>43</v>
      </c>
      <c r="AH209" s="38"/>
    </row>
    <row r="210" spans="1:34" ht="28" hidden="1">
      <c r="A210" s="40" t="s">
        <v>210</v>
      </c>
      <c r="B210" s="22" t="s">
        <v>34</v>
      </c>
      <c r="C210" s="41" t="s">
        <v>77</v>
      </c>
      <c r="D210" s="42" t="s">
        <v>78</v>
      </c>
      <c r="E210" s="42" t="s">
        <v>95</v>
      </c>
      <c r="F210" s="42" t="s">
        <v>92</v>
      </c>
      <c r="G210" s="43">
        <v>557434</v>
      </c>
      <c r="H210" s="44">
        <v>557434</v>
      </c>
      <c r="I210" s="57">
        <f t="shared" ref="I210:I241" si="34">G210-H210</f>
        <v>0</v>
      </c>
      <c r="J210" s="41" t="s">
        <v>98</v>
      </c>
      <c r="K210" s="42" t="s">
        <v>99</v>
      </c>
      <c r="L210" s="42" t="s">
        <v>129</v>
      </c>
      <c r="M210" s="42" t="s">
        <v>38</v>
      </c>
      <c r="N210" s="45">
        <v>720645</v>
      </c>
      <c r="O210" s="69">
        <f>N210+H210</f>
        <v>1278079</v>
      </c>
      <c r="P210" s="26">
        <v>154</v>
      </c>
      <c r="Q210" s="27">
        <v>165</v>
      </c>
      <c r="R210" s="47"/>
      <c r="S210" s="48">
        <f>IFERROR(((VLOOKUP($E210,[1]Koeficienty_ITI!$A$2:$H$40,6,0))*$H210),0)</f>
        <v>0</v>
      </c>
      <c r="T210" s="49">
        <f>IFERROR(((VLOOKUP($E210,[1]Koeficienty_ITI!$A$2:$H$40,7,0))*$H210),0)</f>
        <v>0</v>
      </c>
      <c r="U210" s="50">
        <f>IFERROR(((VLOOKUP($E210,[1]Koeficienty_ITI!$A$2:$H$40,8,0))*$H210),0)</f>
        <v>0</v>
      </c>
      <c r="V210" s="48">
        <f>IFERROR(((VLOOKUP($L210,[1]Koeficienty_ITI!$A$2:$H$40,6,0))*$H210),0)</f>
        <v>0</v>
      </c>
      <c r="W210" s="49">
        <f>IFERROR(((VLOOKUP($L210,[1]Koeficienty_ITI!$A$2:$H$40,7,0))*$H210),0)</f>
        <v>0</v>
      </c>
      <c r="X210" s="50">
        <f>IFERROR(((VLOOKUP($L210,[1]Koeficienty_ITI!$A$2:$H$40,8,0))*$H210),0)</f>
        <v>0</v>
      </c>
      <c r="Y210" s="48">
        <f t="shared" si="30"/>
        <v>0</v>
      </c>
      <c r="Z210" s="49">
        <f t="shared" si="31"/>
        <v>0</v>
      </c>
      <c r="AA210" s="51">
        <f t="shared" si="32"/>
        <v>0</v>
      </c>
      <c r="AB210" s="52" t="s">
        <v>41</v>
      </c>
      <c r="AC210" s="55" t="s">
        <v>58</v>
      </c>
      <c r="AD210" s="53" t="s">
        <v>42</v>
      </c>
      <c r="AE210" s="54" t="s">
        <v>126</v>
      </c>
      <c r="AF210" s="37" t="s">
        <v>127</v>
      </c>
      <c r="AG210" s="38" t="s">
        <v>43</v>
      </c>
      <c r="AH210" s="38" t="s">
        <v>212</v>
      </c>
    </row>
    <row r="211" spans="1:34" ht="42" hidden="1">
      <c r="A211" s="40" t="s">
        <v>210</v>
      </c>
      <c r="B211" s="22" t="s">
        <v>34</v>
      </c>
      <c r="C211" s="41" t="s">
        <v>77</v>
      </c>
      <c r="D211" s="42" t="s">
        <v>78</v>
      </c>
      <c r="E211" s="42" t="s">
        <v>79</v>
      </c>
      <c r="F211" s="42" t="s">
        <v>80</v>
      </c>
      <c r="G211" s="43">
        <v>94043</v>
      </c>
      <c r="H211" s="44">
        <v>94043</v>
      </c>
      <c r="I211" s="57">
        <f t="shared" si="34"/>
        <v>0</v>
      </c>
      <c r="J211" s="41" t="s">
        <v>98</v>
      </c>
      <c r="K211" s="42" t="s">
        <v>99</v>
      </c>
      <c r="L211" s="42" t="s">
        <v>129</v>
      </c>
      <c r="M211" s="42" t="s">
        <v>38</v>
      </c>
      <c r="N211" s="45">
        <v>720645</v>
      </c>
      <c r="O211" s="69">
        <f>N211+H210+H211</f>
        <v>1372122</v>
      </c>
      <c r="P211" s="26" t="s">
        <v>83</v>
      </c>
      <c r="Q211" s="27">
        <v>165</v>
      </c>
      <c r="R211" s="47"/>
      <c r="S211" s="48">
        <f>IFERROR(((VLOOKUP($E211,[1]Koeficienty_ITI!$A$2:$H$40,6,0))*$H211),0)</f>
        <v>0</v>
      </c>
      <c r="T211" s="49">
        <f>IFERROR(((VLOOKUP($E211,[1]Koeficienty_ITI!$A$2:$H$40,7,0))*$H211),0)</f>
        <v>0</v>
      </c>
      <c r="U211" s="50">
        <f>IFERROR(((VLOOKUP($E211,[1]Koeficienty_ITI!$A$2:$H$40,8,0))*$H211),0)</f>
        <v>0</v>
      </c>
      <c r="V211" s="48">
        <f>IFERROR(((VLOOKUP($L211,[1]Koeficienty_ITI!$A$2:$H$40,6,0))*$H211),0)</f>
        <v>0</v>
      </c>
      <c r="W211" s="49">
        <f>IFERROR(((VLOOKUP($L211,[1]Koeficienty_ITI!$A$2:$H$40,7,0))*$H211),0)</f>
        <v>0</v>
      </c>
      <c r="X211" s="50">
        <f>IFERROR(((VLOOKUP($L211,[1]Koeficienty_ITI!$A$2:$H$40,8,0))*$H211),0)</f>
        <v>0</v>
      </c>
      <c r="Y211" s="48">
        <f t="shared" si="30"/>
        <v>0</v>
      </c>
      <c r="Z211" s="49">
        <f t="shared" si="31"/>
        <v>0</v>
      </c>
      <c r="AA211" s="51">
        <f t="shared" si="32"/>
        <v>0</v>
      </c>
      <c r="AB211" s="52" t="str">
        <f t="shared" ref="AB211:AB220" si="35">IF(F211=M211,"nie","áno")</f>
        <v>áno</v>
      </c>
      <c r="AC211" s="55" t="s">
        <v>58</v>
      </c>
      <c r="AD211" s="53" t="s">
        <v>59</v>
      </c>
      <c r="AE211" s="54" t="s">
        <v>101</v>
      </c>
      <c r="AF211" s="37" t="s">
        <v>42</v>
      </c>
      <c r="AG211" s="38" t="s">
        <v>43</v>
      </c>
      <c r="AH211" s="38"/>
    </row>
    <row r="212" spans="1:34" ht="28" hidden="1">
      <c r="A212" s="113" t="s">
        <v>210</v>
      </c>
      <c r="B212" s="105" t="s">
        <v>34</v>
      </c>
      <c r="C212" s="114" t="s">
        <v>98</v>
      </c>
      <c r="D212" s="115" t="s">
        <v>99</v>
      </c>
      <c r="E212" s="115" t="s">
        <v>107</v>
      </c>
      <c r="F212" s="115" t="s">
        <v>38</v>
      </c>
      <c r="G212" s="43">
        <v>237709</v>
      </c>
      <c r="H212" s="116">
        <v>237709</v>
      </c>
      <c r="I212" s="57">
        <f t="shared" si="34"/>
        <v>0</v>
      </c>
      <c r="J212" s="114" t="s">
        <v>98</v>
      </c>
      <c r="K212" s="115" t="s">
        <v>99</v>
      </c>
      <c r="L212" s="115" t="s">
        <v>129</v>
      </c>
      <c r="M212" s="115" t="s">
        <v>38</v>
      </c>
      <c r="N212" s="45">
        <v>720645</v>
      </c>
      <c r="O212" s="69">
        <f>N212+H210+H211+H212</f>
        <v>1609831</v>
      </c>
      <c r="P212" s="26">
        <v>169</v>
      </c>
      <c r="Q212" s="27">
        <v>165</v>
      </c>
      <c r="R212" s="47"/>
      <c r="S212" s="48">
        <f>IFERROR(((VLOOKUP($E212,[1]Koeficienty_ITI!$A$2:$H$40,6,0))*$H212),0)</f>
        <v>0</v>
      </c>
      <c r="T212" s="49">
        <f>IFERROR(((VLOOKUP($E212,[1]Koeficienty_ITI!$A$2:$H$40,7,0))*$H212),0)</f>
        <v>0</v>
      </c>
      <c r="U212" s="50">
        <f>IFERROR(((VLOOKUP($E212,[1]Koeficienty_ITI!$A$2:$H$40,8,0))*$H212),0)</f>
        <v>0</v>
      </c>
      <c r="V212" s="48">
        <f>IFERROR(((VLOOKUP($L212,[1]Koeficienty_ITI!$A$2:$H$40,6,0))*$H212),0)</f>
        <v>0</v>
      </c>
      <c r="W212" s="49">
        <f>IFERROR(((VLOOKUP($L212,[1]Koeficienty_ITI!$A$2:$H$40,7,0))*$H212),0)</f>
        <v>0</v>
      </c>
      <c r="X212" s="50">
        <f>IFERROR(((VLOOKUP($L212,[1]Koeficienty_ITI!$A$2:$H$40,8,0))*$H212),0)</f>
        <v>0</v>
      </c>
      <c r="Y212" s="48">
        <f t="shared" si="30"/>
        <v>0</v>
      </c>
      <c r="Z212" s="49">
        <f t="shared" si="31"/>
        <v>0</v>
      </c>
      <c r="AA212" s="51">
        <f t="shared" si="32"/>
        <v>0</v>
      </c>
      <c r="AB212" s="52" t="str">
        <f t="shared" si="35"/>
        <v>nie</v>
      </c>
      <c r="AC212" s="34" t="s">
        <v>41</v>
      </c>
      <c r="AD212" s="53" t="s">
        <v>42</v>
      </c>
      <c r="AE212" s="54"/>
      <c r="AF212" s="37" t="s">
        <v>42</v>
      </c>
      <c r="AG212" s="38" t="s">
        <v>43</v>
      </c>
      <c r="AH212" s="38" t="s">
        <v>48</v>
      </c>
    </row>
    <row r="213" spans="1:34" ht="28" hidden="1">
      <c r="A213" s="113" t="s">
        <v>210</v>
      </c>
      <c r="B213" s="105" t="s">
        <v>34</v>
      </c>
      <c r="C213" s="114" t="s">
        <v>98</v>
      </c>
      <c r="D213" s="115" t="s">
        <v>99</v>
      </c>
      <c r="E213" s="115" t="s">
        <v>108</v>
      </c>
      <c r="F213" s="115" t="s">
        <v>38</v>
      </c>
      <c r="G213" s="43">
        <v>230866</v>
      </c>
      <c r="H213" s="116">
        <v>230866</v>
      </c>
      <c r="I213" s="57">
        <f t="shared" si="34"/>
        <v>0</v>
      </c>
      <c r="J213" s="114" t="s">
        <v>98</v>
      </c>
      <c r="K213" s="115" t="s">
        <v>99</v>
      </c>
      <c r="L213" s="115" t="s">
        <v>129</v>
      </c>
      <c r="M213" s="115" t="s">
        <v>38</v>
      </c>
      <c r="N213" s="45">
        <v>720645</v>
      </c>
      <c r="O213" s="69">
        <f>N213+H210+H211+H212+H213</f>
        <v>1840697</v>
      </c>
      <c r="P213" s="26">
        <v>169</v>
      </c>
      <c r="Q213" s="27">
        <v>165</v>
      </c>
      <c r="R213" s="47"/>
      <c r="S213" s="48">
        <f>IFERROR(((VLOOKUP($E213,[1]Koeficienty_ITI!$A$2:$H$40,6,0))*$H213),0)</f>
        <v>0</v>
      </c>
      <c r="T213" s="49">
        <f>IFERROR(((VLOOKUP($E213,[1]Koeficienty_ITI!$A$2:$H$40,7,0))*$H213),0)</f>
        <v>0</v>
      </c>
      <c r="U213" s="50">
        <f>IFERROR(((VLOOKUP($E213,[1]Koeficienty_ITI!$A$2:$H$40,8,0))*$H213),0)</f>
        <v>0</v>
      </c>
      <c r="V213" s="48">
        <f>IFERROR(((VLOOKUP($L213,[1]Koeficienty_ITI!$A$2:$H$40,6,0))*$H213),0)</f>
        <v>0</v>
      </c>
      <c r="W213" s="49">
        <f>IFERROR(((VLOOKUP($L213,[1]Koeficienty_ITI!$A$2:$H$40,7,0))*$H213),0)</f>
        <v>0</v>
      </c>
      <c r="X213" s="50">
        <f>IFERROR(((VLOOKUP($L213,[1]Koeficienty_ITI!$A$2:$H$40,8,0))*$H213),0)</f>
        <v>0</v>
      </c>
      <c r="Y213" s="48">
        <f t="shared" si="30"/>
        <v>0</v>
      </c>
      <c r="Z213" s="49">
        <f t="shared" si="31"/>
        <v>0</v>
      </c>
      <c r="AA213" s="51">
        <f t="shared" si="32"/>
        <v>0</v>
      </c>
      <c r="AB213" s="52" t="str">
        <f t="shared" si="35"/>
        <v>nie</v>
      </c>
      <c r="AC213" s="34" t="s">
        <v>41</v>
      </c>
      <c r="AD213" s="53" t="s">
        <v>42</v>
      </c>
      <c r="AE213" s="54"/>
      <c r="AF213" s="37" t="s">
        <v>42</v>
      </c>
      <c r="AG213" s="38" t="s">
        <v>43</v>
      </c>
      <c r="AH213" s="38" t="s">
        <v>48</v>
      </c>
    </row>
    <row r="214" spans="1:34" ht="28" hidden="1">
      <c r="A214" s="113" t="s">
        <v>210</v>
      </c>
      <c r="B214" s="105" t="s">
        <v>34</v>
      </c>
      <c r="C214" s="114" t="s">
        <v>98</v>
      </c>
      <c r="D214" s="115" t="s">
        <v>99</v>
      </c>
      <c r="E214" s="115" t="s">
        <v>104</v>
      </c>
      <c r="F214" s="115" t="s">
        <v>38</v>
      </c>
      <c r="G214" s="43">
        <v>4370337</v>
      </c>
      <c r="H214" s="116">
        <v>1000000</v>
      </c>
      <c r="I214" s="57">
        <f t="shared" si="34"/>
        <v>3370337</v>
      </c>
      <c r="J214" s="114" t="s">
        <v>98</v>
      </c>
      <c r="K214" s="115" t="s">
        <v>99</v>
      </c>
      <c r="L214" s="115" t="s">
        <v>129</v>
      </c>
      <c r="M214" s="115" t="s">
        <v>38</v>
      </c>
      <c r="N214" s="45">
        <v>720645</v>
      </c>
      <c r="O214" s="69">
        <f>N214+H210+H211+H212+H213+H214</f>
        <v>2840697</v>
      </c>
      <c r="P214" s="26">
        <v>166</v>
      </c>
      <c r="Q214" s="27">
        <v>165</v>
      </c>
      <c r="R214" s="47"/>
      <c r="S214" s="48">
        <f>IFERROR(((VLOOKUP($E214,[1]Koeficienty_ITI!$A$2:$H$40,6,0))*$H214),0)</f>
        <v>0</v>
      </c>
      <c r="T214" s="49">
        <f>IFERROR(((VLOOKUP($E214,[1]Koeficienty_ITI!$A$2:$H$40,7,0))*$H214),0)</f>
        <v>0</v>
      </c>
      <c r="U214" s="50">
        <f>IFERROR(((VLOOKUP($E214,[1]Koeficienty_ITI!$A$2:$H$40,8,0))*$H214),0)</f>
        <v>0</v>
      </c>
      <c r="V214" s="48">
        <f>IFERROR(((VLOOKUP($L214,[1]Koeficienty_ITI!$A$2:$H$40,6,0))*$H214),0)</f>
        <v>0</v>
      </c>
      <c r="W214" s="49">
        <f>IFERROR(((VLOOKUP($L214,[1]Koeficienty_ITI!$A$2:$H$40,7,0))*$H214),0)</f>
        <v>0</v>
      </c>
      <c r="X214" s="50">
        <f>IFERROR(((VLOOKUP($L214,[1]Koeficienty_ITI!$A$2:$H$40,8,0))*$H214),0)</f>
        <v>0</v>
      </c>
      <c r="Y214" s="48">
        <f t="shared" si="30"/>
        <v>0</v>
      </c>
      <c r="Z214" s="49">
        <f t="shared" si="31"/>
        <v>0</v>
      </c>
      <c r="AA214" s="51">
        <f t="shared" si="32"/>
        <v>0</v>
      </c>
      <c r="AB214" s="52" t="str">
        <f t="shared" si="35"/>
        <v>nie</v>
      </c>
      <c r="AC214" s="34" t="s">
        <v>41</v>
      </c>
      <c r="AD214" s="53" t="s">
        <v>42</v>
      </c>
      <c r="AE214" s="54"/>
      <c r="AF214" s="37" t="s">
        <v>42</v>
      </c>
      <c r="AG214" s="38" t="s">
        <v>43</v>
      </c>
      <c r="AH214" s="38" t="s">
        <v>48</v>
      </c>
    </row>
    <row r="215" spans="1:34" ht="28" hidden="1">
      <c r="A215" s="113" t="s">
        <v>213</v>
      </c>
      <c r="B215" s="105" t="s">
        <v>34</v>
      </c>
      <c r="C215" s="114" t="s">
        <v>35</v>
      </c>
      <c r="D215" s="115" t="s">
        <v>36</v>
      </c>
      <c r="E215" s="115" t="s">
        <v>45</v>
      </c>
      <c r="F215" s="115" t="s">
        <v>38</v>
      </c>
      <c r="G215" s="43">
        <v>3063</v>
      </c>
      <c r="H215" s="116">
        <v>3063</v>
      </c>
      <c r="I215" s="57">
        <f t="shared" si="34"/>
        <v>0</v>
      </c>
      <c r="J215" s="114" t="s">
        <v>35</v>
      </c>
      <c r="K215" s="115" t="s">
        <v>36</v>
      </c>
      <c r="L215" s="115" t="s">
        <v>39</v>
      </c>
      <c r="M215" s="115" t="s">
        <v>38</v>
      </c>
      <c r="N215" s="45">
        <v>1378535</v>
      </c>
      <c r="O215" s="46">
        <f>N215+H215</f>
        <v>1381598</v>
      </c>
      <c r="P215" s="26" t="s">
        <v>46</v>
      </c>
      <c r="Q215" s="27" t="s">
        <v>47</v>
      </c>
      <c r="R215" s="47"/>
      <c r="S215" s="48">
        <f>IFERROR(((VLOOKUP($E215,[1]Koeficienty_ITI!$A$2:$H$40,6,0))*$H215),0)</f>
        <v>0</v>
      </c>
      <c r="T215" s="49">
        <f>IFERROR(((VLOOKUP($E215,[1]Koeficienty_ITI!$A$2:$H$40,7,0))*$H215),0)</f>
        <v>0</v>
      </c>
      <c r="U215" s="50">
        <f>IFERROR(((VLOOKUP($E215,[1]Koeficienty_ITI!$A$2:$H$40,8,0))*$H215),0)</f>
        <v>0</v>
      </c>
      <c r="V215" s="48">
        <f>IFERROR(((VLOOKUP($L215,[1]Koeficienty_ITI!$A$2:$H$40,6,0))*$H215),0)</f>
        <v>0</v>
      </c>
      <c r="W215" s="49">
        <f>IFERROR(((VLOOKUP($L215,[1]Koeficienty_ITI!$A$2:$H$40,7,0))*$H215),0)</f>
        <v>0</v>
      </c>
      <c r="X215" s="50">
        <f>IFERROR(((VLOOKUP($L215,[1]Koeficienty_ITI!$A$2:$H$40,8,0))*$H215),0)</f>
        <v>0</v>
      </c>
      <c r="Y215" s="48">
        <f t="shared" si="30"/>
        <v>0</v>
      </c>
      <c r="Z215" s="49">
        <f t="shared" si="31"/>
        <v>0</v>
      </c>
      <c r="AA215" s="51">
        <f t="shared" si="32"/>
        <v>0</v>
      </c>
      <c r="AB215" s="52" t="str">
        <f t="shared" si="35"/>
        <v>nie</v>
      </c>
      <c r="AC215" s="34" t="s">
        <v>41</v>
      </c>
      <c r="AD215" s="53" t="s">
        <v>42</v>
      </c>
      <c r="AE215" s="54"/>
      <c r="AF215" s="37" t="s">
        <v>42</v>
      </c>
      <c r="AG215" s="38" t="s">
        <v>43</v>
      </c>
      <c r="AH215" s="38" t="s">
        <v>48</v>
      </c>
    </row>
    <row r="216" spans="1:34" ht="70" hidden="1">
      <c r="A216" s="40" t="s">
        <v>213</v>
      </c>
      <c r="B216" s="22" t="s">
        <v>34</v>
      </c>
      <c r="C216" s="41" t="s">
        <v>49</v>
      </c>
      <c r="D216" s="42" t="s">
        <v>50</v>
      </c>
      <c r="E216" s="42" t="s">
        <v>52</v>
      </c>
      <c r="F216" s="42" t="s">
        <v>38</v>
      </c>
      <c r="G216" s="43">
        <v>280984</v>
      </c>
      <c r="H216" s="44">
        <v>280984</v>
      </c>
      <c r="I216" s="57">
        <f t="shared" si="34"/>
        <v>0</v>
      </c>
      <c r="J216" s="41" t="s">
        <v>49</v>
      </c>
      <c r="K216" s="42" t="s">
        <v>50</v>
      </c>
      <c r="L216" s="42" t="s">
        <v>111</v>
      </c>
      <c r="M216" s="42" t="s">
        <v>57</v>
      </c>
      <c r="N216" s="45">
        <v>539465</v>
      </c>
      <c r="O216" s="46">
        <f>N216+H216</f>
        <v>820449</v>
      </c>
      <c r="P216" s="26" t="s">
        <v>54</v>
      </c>
      <c r="Q216" s="27" t="s">
        <v>112</v>
      </c>
      <c r="R216" s="47"/>
      <c r="S216" s="48">
        <f>IFERROR(((VLOOKUP($E216,[1]Koeficienty_ITI!$A$2:$H$40,6,0))*$H216),0)</f>
        <v>0</v>
      </c>
      <c r="T216" s="49">
        <f>IFERROR(((VLOOKUP($E216,[1]Koeficienty_ITI!$A$2:$H$40,7,0))*$H216),0)</f>
        <v>280984</v>
      </c>
      <c r="U216" s="50">
        <f>IFERROR(((VLOOKUP($E216,[1]Koeficienty_ITI!$A$2:$H$40,8,0))*$H216),0)</f>
        <v>112393.60000000001</v>
      </c>
      <c r="V216" s="48">
        <f>IFERROR(((VLOOKUP($L216,[1]Koeficienty_ITI!$A$2:$H$40,6,0))*$H216),0)</f>
        <v>112393.60000000001</v>
      </c>
      <c r="W216" s="49">
        <f>IFERROR(((VLOOKUP($L216,[1]Koeficienty_ITI!$A$2:$H$40,7,0))*$H216),0)</f>
        <v>280984</v>
      </c>
      <c r="X216" s="50">
        <f>IFERROR(((VLOOKUP($L216,[1]Koeficienty_ITI!$A$2:$H$40,8,0))*$H216),0)</f>
        <v>0</v>
      </c>
      <c r="Y216" s="48">
        <f t="shared" si="30"/>
        <v>112393.60000000001</v>
      </c>
      <c r="Z216" s="49">
        <f t="shared" si="31"/>
        <v>0</v>
      </c>
      <c r="AA216" s="51">
        <f t="shared" si="32"/>
        <v>-112393.60000000001</v>
      </c>
      <c r="AB216" s="52" t="str">
        <f t="shared" si="35"/>
        <v>áno</v>
      </c>
      <c r="AC216" s="55" t="s">
        <v>58</v>
      </c>
      <c r="AD216" s="53" t="s">
        <v>59</v>
      </c>
      <c r="AE216" s="54" t="s">
        <v>60</v>
      </c>
      <c r="AF216" s="37" t="s">
        <v>42</v>
      </c>
      <c r="AG216" s="38" t="s">
        <v>138</v>
      </c>
      <c r="AH216" s="38"/>
    </row>
    <row r="217" spans="1:34" ht="28" hidden="1">
      <c r="A217" s="40" t="s">
        <v>213</v>
      </c>
      <c r="B217" s="22" t="s">
        <v>34</v>
      </c>
      <c r="C217" s="41" t="s">
        <v>49</v>
      </c>
      <c r="D217" s="42" t="s">
        <v>50</v>
      </c>
      <c r="E217" s="42" t="s">
        <v>51</v>
      </c>
      <c r="F217" s="42" t="s">
        <v>38</v>
      </c>
      <c r="G217" s="43">
        <v>134873</v>
      </c>
      <c r="H217" s="44">
        <v>134873</v>
      </c>
      <c r="I217" s="57">
        <f t="shared" si="34"/>
        <v>0</v>
      </c>
      <c r="J217" s="41" t="s">
        <v>49</v>
      </c>
      <c r="K217" s="42" t="s">
        <v>50</v>
      </c>
      <c r="L217" s="42" t="s">
        <v>111</v>
      </c>
      <c r="M217" s="42" t="s">
        <v>57</v>
      </c>
      <c r="N217" s="45">
        <v>539465</v>
      </c>
      <c r="O217" s="46">
        <f>N217+H216+H217</f>
        <v>955322</v>
      </c>
      <c r="P217" s="26" t="s">
        <v>53</v>
      </c>
      <c r="Q217" s="27" t="s">
        <v>112</v>
      </c>
      <c r="R217" s="47"/>
      <c r="S217" s="48">
        <f>IFERROR(((VLOOKUP($E217,[1]Koeficienty_ITI!$A$2:$H$40,6,0))*$H217),0)</f>
        <v>0</v>
      </c>
      <c r="T217" s="49">
        <f>IFERROR(((VLOOKUP($E217,[1]Koeficienty_ITI!$A$2:$H$40,7,0))*$H217),0)</f>
        <v>134873</v>
      </c>
      <c r="U217" s="50">
        <f>IFERROR(((VLOOKUP($E217,[1]Koeficienty_ITI!$A$2:$H$40,8,0))*$H217),0)</f>
        <v>0</v>
      </c>
      <c r="V217" s="48">
        <f>IFERROR(((VLOOKUP($L217,[1]Koeficienty_ITI!$A$2:$H$40,6,0))*$H217),0)</f>
        <v>53949.200000000004</v>
      </c>
      <c r="W217" s="49">
        <f>IFERROR(((VLOOKUP($L217,[1]Koeficienty_ITI!$A$2:$H$40,7,0))*$H217),0)</f>
        <v>134873</v>
      </c>
      <c r="X217" s="50">
        <f>IFERROR(((VLOOKUP($L217,[1]Koeficienty_ITI!$A$2:$H$40,8,0))*$H217),0)</f>
        <v>0</v>
      </c>
      <c r="Y217" s="48">
        <f t="shared" si="30"/>
        <v>53949.200000000004</v>
      </c>
      <c r="Z217" s="49">
        <f t="shared" si="31"/>
        <v>0</v>
      </c>
      <c r="AA217" s="51">
        <f t="shared" si="32"/>
        <v>0</v>
      </c>
      <c r="AB217" s="52" t="str">
        <f t="shared" si="35"/>
        <v>áno</v>
      </c>
      <c r="AC217" s="55" t="s">
        <v>58</v>
      </c>
      <c r="AD217" s="53" t="s">
        <v>59</v>
      </c>
      <c r="AE217" s="54" t="s">
        <v>60</v>
      </c>
      <c r="AF217" s="37" t="s">
        <v>42</v>
      </c>
      <c r="AG217" s="38" t="s">
        <v>88</v>
      </c>
      <c r="AH217" s="38"/>
    </row>
    <row r="218" spans="1:34" ht="70" hidden="1">
      <c r="A218" s="40" t="s">
        <v>213</v>
      </c>
      <c r="B218" s="22" t="s">
        <v>34</v>
      </c>
      <c r="C218" s="41" t="s">
        <v>49</v>
      </c>
      <c r="D218" s="42" t="s">
        <v>50</v>
      </c>
      <c r="E218" s="42" t="s">
        <v>56</v>
      </c>
      <c r="F218" s="42" t="s">
        <v>57</v>
      </c>
      <c r="G218" s="43">
        <v>158685</v>
      </c>
      <c r="H218" s="44">
        <v>158685</v>
      </c>
      <c r="I218" s="57">
        <f t="shared" si="34"/>
        <v>0</v>
      </c>
      <c r="J218" s="41" t="s">
        <v>49</v>
      </c>
      <c r="K218" s="42" t="s">
        <v>50</v>
      </c>
      <c r="L218" s="42" t="s">
        <v>111</v>
      </c>
      <c r="M218" s="42" t="s">
        <v>57</v>
      </c>
      <c r="N218" s="45">
        <v>539465</v>
      </c>
      <c r="O218" s="46">
        <f>N218+H216+H217+H218</f>
        <v>1114007</v>
      </c>
      <c r="P218" s="26" t="s">
        <v>54</v>
      </c>
      <c r="Q218" s="27" t="s">
        <v>112</v>
      </c>
      <c r="R218" s="47"/>
      <c r="S218" s="48">
        <f>IFERROR(((VLOOKUP($E218,[1]Koeficienty_ITI!$A$2:$H$40,6,0))*$H218),0)</f>
        <v>0</v>
      </c>
      <c r="T218" s="49">
        <f>IFERROR(((VLOOKUP($E218,[1]Koeficienty_ITI!$A$2:$H$40,7,0))*$H218),0)</f>
        <v>158685</v>
      </c>
      <c r="U218" s="50">
        <f>IFERROR(((VLOOKUP($E218,[1]Koeficienty_ITI!$A$2:$H$40,8,0))*$H218),0)</f>
        <v>63474</v>
      </c>
      <c r="V218" s="48">
        <f>IFERROR(((VLOOKUP($L218,[1]Koeficienty_ITI!$A$2:$H$40,6,0))*$H218),0)</f>
        <v>63474</v>
      </c>
      <c r="W218" s="49">
        <f>IFERROR(((VLOOKUP($L218,[1]Koeficienty_ITI!$A$2:$H$40,7,0))*$H218),0)</f>
        <v>158685</v>
      </c>
      <c r="X218" s="50">
        <f>IFERROR(((VLOOKUP($L218,[1]Koeficienty_ITI!$A$2:$H$40,8,0))*$H218),0)</f>
        <v>0</v>
      </c>
      <c r="Y218" s="48">
        <f t="shared" si="30"/>
        <v>63474</v>
      </c>
      <c r="Z218" s="49">
        <f t="shared" si="31"/>
        <v>0</v>
      </c>
      <c r="AA218" s="51">
        <f t="shared" si="32"/>
        <v>-63474</v>
      </c>
      <c r="AB218" s="52" t="str">
        <f t="shared" si="35"/>
        <v>nie</v>
      </c>
      <c r="AC218" s="34" t="s">
        <v>41</v>
      </c>
      <c r="AD218" s="53" t="s">
        <v>42</v>
      </c>
      <c r="AE218" s="54"/>
      <c r="AF218" s="37" t="s">
        <v>42</v>
      </c>
      <c r="AG218" s="38" t="s">
        <v>214</v>
      </c>
      <c r="AH218" s="38" t="s">
        <v>121</v>
      </c>
    </row>
    <row r="219" spans="1:34" ht="28" hidden="1">
      <c r="A219" s="40" t="s">
        <v>213</v>
      </c>
      <c r="B219" s="22" t="s">
        <v>34</v>
      </c>
      <c r="C219" s="41" t="s">
        <v>49</v>
      </c>
      <c r="D219" s="42" t="s">
        <v>50</v>
      </c>
      <c r="E219" s="42" t="s">
        <v>61</v>
      </c>
      <c r="F219" s="42" t="s">
        <v>57</v>
      </c>
      <c r="G219" s="43">
        <v>60504</v>
      </c>
      <c r="H219" s="44">
        <v>60504</v>
      </c>
      <c r="I219" s="57">
        <f t="shared" si="34"/>
        <v>0</v>
      </c>
      <c r="J219" s="41" t="s">
        <v>49</v>
      </c>
      <c r="K219" s="42" t="s">
        <v>50</v>
      </c>
      <c r="L219" s="42" t="s">
        <v>111</v>
      </c>
      <c r="M219" s="42" t="s">
        <v>57</v>
      </c>
      <c r="N219" s="45">
        <v>539465</v>
      </c>
      <c r="O219" s="46">
        <f>N219+H216+H217+H218+H219</f>
        <v>1174511</v>
      </c>
      <c r="P219" s="26" t="s">
        <v>112</v>
      </c>
      <c r="Q219" s="27" t="s">
        <v>112</v>
      </c>
      <c r="R219" s="47"/>
      <c r="S219" s="48">
        <f>IFERROR(((VLOOKUP($E219,[1]Koeficienty_ITI!$A$2:$H$40,6,0))*$H219),0)</f>
        <v>24201.600000000002</v>
      </c>
      <c r="T219" s="49">
        <f>IFERROR(((VLOOKUP($E219,[1]Koeficienty_ITI!$A$2:$H$40,7,0))*$H219),0)</f>
        <v>60504</v>
      </c>
      <c r="U219" s="50">
        <f>IFERROR(((VLOOKUP($E219,[1]Koeficienty_ITI!$A$2:$H$40,8,0))*$H219),0)</f>
        <v>0</v>
      </c>
      <c r="V219" s="48">
        <f>IFERROR(((VLOOKUP($L219,[1]Koeficienty_ITI!$A$2:$H$40,6,0))*$H219),0)</f>
        <v>24201.600000000002</v>
      </c>
      <c r="W219" s="49">
        <f>IFERROR(((VLOOKUP($L219,[1]Koeficienty_ITI!$A$2:$H$40,7,0))*$H219),0)</f>
        <v>60504</v>
      </c>
      <c r="X219" s="50">
        <f>IFERROR(((VLOOKUP($L219,[1]Koeficienty_ITI!$A$2:$H$40,8,0))*$H219),0)</f>
        <v>0</v>
      </c>
      <c r="Y219" s="48">
        <f t="shared" si="30"/>
        <v>0</v>
      </c>
      <c r="Z219" s="49">
        <f t="shared" si="31"/>
        <v>0</v>
      </c>
      <c r="AA219" s="51">
        <f t="shared" si="32"/>
        <v>0</v>
      </c>
      <c r="AB219" s="52" t="str">
        <f t="shared" si="35"/>
        <v>nie</v>
      </c>
      <c r="AC219" s="34" t="s">
        <v>41</v>
      </c>
      <c r="AD219" s="53" t="s">
        <v>42</v>
      </c>
      <c r="AE219" s="54"/>
      <c r="AF219" s="37" t="s">
        <v>42</v>
      </c>
      <c r="AG219" s="38" t="s">
        <v>43</v>
      </c>
      <c r="AH219" s="38" t="s">
        <v>121</v>
      </c>
    </row>
    <row r="220" spans="1:34" ht="28" hidden="1">
      <c r="A220" s="40" t="s">
        <v>213</v>
      </c>
      <c r="B220" s="22" t="s">
        <v>34</v>
      </c>
      <c r="C220" s="41" t="s">
        <v>49</v>
      </c>
      <c r="D220" s="42" t="s">
        <v>50</v>
      </c>
      <c r="E220" s="42" t="s">
        <v>114</v>
      </c>
      <c r="F220" s="42" t="s">
        <v>57</v>
      </c>
      <c r="G220" s="43">
        <v>377079</v>
      </c>
      <c r="H220" s="44">
        <v>377079</v>
      </c>
      <c r="I220" s="57">
        <f t="shared" si="34"/>
        <v>0</v>
      </c>
      <c r="J220" s="41" t="s">
        <v>49</v>
      </c>
      <c r="K220" s="42" t="s">
        <v>50</v>
      </c>
      <c r="L220" s="42" t="s">
        <v>111</v>
      </c>
      <c r="M220" s="42" t="s">
        <v>57</v>
      </c>
      <c r="N220" s="45">
        <v>539465</v>
      </c>
      <c r="O220" s="46">
        <f>N220+H216+H217+H218+H219+H220</f>
        <v>1551590</v>
      </c>
      <c r="P220" s="26" t="s">
        <v>112</v>
      </c>
      <c r="Q220" s="27" t="s">
        <v>112</v>
      </c>
      <c r="R220" s="47"/>
      <c r="S220" s="48">
        <f>H220*0.4</f>
        <v>150831.6</v>
      </c>
      <c r="T220" s="49">
        <f>H220*1</f>
        <v>377079</v>
      </c>
      <c r="U220" s="50">
        <f>H220*0</f>
        <v>0</v>
      </c>
      <c r="V220" s="48">
        <f>IFERROR(((VLOOKUP($L220,[1]Koeficienty_ITI!$A$2:$H$40,6,0))*$H220),0)</f>
        <v>150831.6</v>
      </c>
      <c r="W220" s="49">
        <f>IFERROR(((VLOOKUP($L220,[1]Koeficienty_ITI!$A$2:$H$40,7,0))*$H220),0)</f>
        <v>377079</v>
      </c>
      <c r="X220" s="50">
        <f>IFERROR(((VLOOKUP($L220,[1]Koeficienty_ITI!$A$2:$H$40,8,0))*$H220),0)</f>
        <v>0</v>
      </c>
      <c r="Y220" s="48">
        <f t="shared" si="30"/>
        <v>0</v>
      </c>
      <c r="Z220" s="49">
        <f t="shared" si="31"/>
        <v>0</v>
      </c>
      <c r="AA220" s="51">
        <f t="shared" si="32"/>
        <v>0</v>
      </c>
      <c r="AB220" s="52" t="str">
        <f t="shared" si="35"/>
        <v>nie</v>
      </c>
      <c r="AC220" s="34" t="s">
        <v>41</v>
      </c>
      <c r="AD220" s="53" t="s">
        <v>42</v>
      </c>
      <c r="AE220" s="54"/>
      <c r="AF220" s="37" t="s">
        <v>42</v>
      </c>
      <c r="AG220" s="38" t="s">
        <v>43</v>
      </c>
      <c r="AH220" s="38" t="s">
        <v>121</v>
      </c>
    </row>
    <row r="221" spans="1:34" ht="28" hidden="1">
      <c r="A221" s="40" t="s">
        <v>213</v>
      </c>
      <c r="B221" s="22" t="s">
        <v>34</v>
      </c>
      <c r="C221" s="41" t="s">
        <v>77</v>
      </c>
      <c r="D221" s="42" t="s">
        <v>78</v>
      </c>
      <c r="E221" s="42" t="s">
        <v>95</v>
      </c>
      <c r="F221" s="42" t="s">
        <v>92</v>
      </c>
      <c r="G221" s="43">
        <v>499347</v>
      </c>
      <c r="H221" s="44">
        <v>499347</v>
      </c>
      <c r="I221" s="57">
        <f t="shared" si="34"/>
        <v>0</v>
      </c>
      <c r="J221" s="41" t="s">
        <v>77</v>
      </c>
      <c r="K221" s="42" t="s">
        <v>81</v>
      </c>
      <c r="L221" s="42" t="s">
        <v>82</v>
      </c>
      <c r="M221" s="42" t="s">
        <v>38</v>
      </c>
      <c r="N221" s="45">
        <v>875742</v>
      </c>
      <c r="O221" s="46">
        <f>N221+H221</f>
        <v>1375089</v>
      </c>
      <c r="P221" s="26" t="s">
        <v>96</v>
      </c>
      <c r="Q221" s="27" t="s">
        <v>84</v>
      </c>
      <c r="R221" s="47"/>
      <c r="S221" s="48">
        <f>IFERROR(((VLOOKUP($E221,[1]Koeficienty_ITI!$A$2:$H$40,6,0))*$H221),0)</f>
        <v>0</v>
      </c>
      <c r="T221" s="49">
        <f>IFERROR(((VLOOKUP($E221,[1]Koeficienty_ITI!$A$2:$H$40,7,0))*$H221),0)</f>
        <v>0</v>
      </c>
      <c r="U221" s="50">
        <f>IFERROR(((VLOOKUP($E221,[1]Koeficienty_ITI!$A$2:$H$40,8,0))*$H221),0)</f>
        <v>0</v>
      </c>
      <c r="V221" s="48">
        <f>IFERROR(((VLOOKUP($L221,[1]Koeficienty_ITI!$A$2:$H$40,6,0))*$H221),0)</f>
        <v>0</v>
      </c>
      <c r="W221" s="49">
        <f>IFERROR(((VLOOKUP($L221,[1]Koeficienty_ITI!$A$2:$H$40,7,0))*$H221),0)</f>
        <v>0</v>
      </c>
      <c r="X221" s="50">
        <f>IFERROR(((VLOOKUP($L221,[1]Koeficienty_ITI!$A$2:$H$40,8,0))*$H221),0)</f>
        <v>0</v>
      </c>
      <c r="Y221" s="48">
        <f t="shared" si="30"/>
        <v>0</v>
      </c>
      <c r="Z221" s="49">
        <f t="shared" si="31"/>
        <v>0</v>
      </c>
      <c r="AA221" s="51">
        <f t="shared" si="32"/>
        <v>0</v>
      </c>
      <c r="AB221" s="52" t="s">
        <v>41</v>
      </c>
      <c r="AC221" s="55" t="s">
        <v>58</v>
      </c>
      <c r="AD221" s="53" t="s">
        <v>42</v>
      </c>
      <c r="AE221" s="54" t="s">
        <v>126</v>
      </c>
      <c r="AF221" s="37" t="s">
        <v>127</v>
      </c>
      <c r="AG221" s="38" t="s">
        <v>43</v>
      </c>
      <c r="AH221" s="38" t="s">
        <v>135</v>
      </c>
    </row>
    <row r="222" spans="1:34" ht="28" hidden="1">
      <c r="A222" s="40" t="s">
        <v>213</v>
      </c>
      <c r="B222" s="22" t="s">
        <v>34</v>
      </c>
      <c r="C222" s="41" t="s">
        <v>77</v>
      </c>
      <c r="D222" s="42" t="s">
        <v>78</v>
      </c>
      <c r="E222" s="42" t="s">
        <v>79</v>
      </c>
      <c r="F222" s="42" t="s">
        <v>92</v>
      </c>
      <c r="G222" s="43">
        <v>84244</v>
      </c>
      <c r="H222" s="44">
        <v>84244</v>
      </c>
      <c r="I222" s="57">
        <f t="shared" si="34"/>
        <v>0</v>
      </c>
      <c r="J222" s="41" t="s">
        <v>77</v>
      </c>
      <c r="K222" s="42" t="s">
        <v>81</v>
      </c>
      <c r="L222" s="42" t="s">
        <v>82</v>
      </c>
      <c r="M222" s="42" t="s">
        <v>38</v>
      </c>
      <c r="N222" s="45">
        <v>875742</v>
      </c>
      <c r="O222" s="46">
        <f>N222+H221+H222</f>
        <v>1459333</v>
      </c>
      <c r="P222" s="26" t="s">
        <v>168</v>
      </c>
      <c r="Q222" s="27" t="s">
        <v>84</v>
      </c>
      <c r="R222" s="47"/>
      <c r="S222" s="48">
        <f>IFERROR(((VLOOKUP($E222,[1]Koeficienty_ITI!$A$2:$H$40,6,0))*$H222),0)</f>
        <v>0</v>
      </c>
      <c r="T222" s="49">
        <f>IFERROR(((VLOOKUP($E222,[1]Koeficienty_ITI!$A$2:$H$40,7,0))*$H222),0)</f>
        <v>0</v>
      </c>
      <c r="U222" s="50">
        <f>IFERROR(((VLOOKUP($E222,[1]Koeficienty_ITI!$A$2:$H$40,8,0))*$H222),0)</f>
        <v>0</v>
      </c>
      <c r="V222" s="48">
        <f>IFERROR(((VLOOKUP($L222,[1]Koeficienty_ITI!$A$2:$H$40,6,0))*$H222),0)</f>
        <v>0</v>
      </c>
      <c r="W222" s="49">
        <f>IFERROR(((VLOOKUP($L222,[1]Koeficienty_ITI!$A$2:$H$40,7,0))*$H222),0)</f>
        <v>0</v>
      </c>
      <c r="X222" s="50">
        <f>IFERROR(((VLOOKUP($L222,[1]Koeficienty_ITI!$A$2:$H$40,8,0))*$H222),0)</f>
        <v>0</v>
      </c>
      <c r="Y222" s="48">
        <f t="shared" si="30"/>
        <v>0</v>
      </c>
      <c r="Z222" s="49">
        <f t="shared" si="31"/>
        <v>0</v>
      </c>
      <c r="AA222" s="51">
        <f t="shared" si="32"/>
        <v>0</v>
      </c>
      <c r="AB222" s="52" t="str">
        <f t="shared" ref="AB222:AB230" si="36">IF(F222=M222,"nie","áno")</f>
        <v>áno</v>
      </c>
      <c r="AC222" s="55" t="s">
        <v>58</v>
      </c>
      <c r="AD222" s="53" t="s">
        <v>59</v>
      </c>
      <c r="AE222" s="54" t="s">
        <v>60</v>
      </c>
      <c r="AF222" s="37" t="s">
        <v>42</v>
      </c>
      <c r="AG222" s="38" t="s">
        <v>43</v>
      </c>
      <c r="AH222" s="38"/>
    </row>
    <row r="223" spans="1:34" ht="28" hidden="1">
      <c r="A223" s="113" t="s">
        <v>213</v>
      </c>
      <c r="B223" s="105" t="s">
        <v>34</v>
      </c>
      <c r="C223" s="114" t="s">
        <v>98</v>
      </c>
      <c r="D223" s="115" t="s">
        <v>99</v>
      </c>
      <c r="E223" s="115" t="s">
        <v>107</v>
      </c>
      <c r="F223" s="115" t="s">
        <v>38</v>
      </c>
      <c r="G223" s="43">
        <v>216990</v>
      </c>
      <c r="H223" s="116">
        <v>216990</v>
      </c>
      <c r="I223" s="57">
        <f t="shared" si="34"/>
        <v>0</v>
      </c>
      <c r="J223" s="114" t="s">
        <v>98</v>
      </c>
      <c r="K223" s="115" t="s">
        <v>99</v>
      </c>
      <c r="L223" s="115" t="s">
        <v>129</v>
      </c>
      <c r="M223" s="115" t="s">
        <v>38</v>
      </c>
      <c r="N223" s="45">
        <v>650061</v>
      </c>
      <c r="O223" s="46">
        <f>N223+H223</f>
        <v>867051</v>
      </c>
      <c r="P223" s="26" t="s">
        <v>47</v>
      </c>
      <c r="Q223" s="27" t="s">
        <v>130</v>
      </c>
      <c r="R223" s="47"/>
      <c r="S223" s="48">
        <f>IFERROR(((VLOOKUP($E223,[1]Koeficienty_ITI!$A$2:$H$40,6,0))*$H223),0)</f>
        <v>0</v>
      </c>
      <c r="T223" s="49">
        <f>IFERROR(((VLOOKUP($E223,[1]Koeficienty_ITI!$A$2:$H$40,7,0))*$H223),0)</f>
        <v>0</v>
      </c>
      <c r="U223" s="50">
        <f>IFERROR(((VLOOKUP($E223,[1]Koeficienty_ITI!$A$2:$H$40,8,0))*$H223),0)</f>
        <v>0</v>
      </c>
      <c r="V223" s="48">
        <f>IFERROR(((VLOOKUP($L223,[1]Koeficienty_ITI!$A$2:$H$40,6,0))*$H223),0)</f>
        <v>0</v>
      </c>
      <c r="W223" s="49">
        <f>IFERROR(((VLOOKUP($L223,[1]Koeficienty_ITI!$A$2:$H$40,7,0))*$H223),0)</f>
        <v>0</v>
      </c>
      <c r="X223" s="50">
        <f>IFERROR(((VLOOKUP($L223,[1]Koeficienty_ITI!$A$2:$H$40,8,0))*$H223),0)</f>
        <v>0</v>
      </c>
      <c r="Y223" s="48">
        <f t="shared" si="30"/>
        <v>0</v>
      </c>
      <c r="Z223" s="49">
        <f t="shared" si="31"/>
        <v>0</v>
      </c>
      <c r="AA223" s="51">
        <f t="shared" si="32"/>
        <v>0</v>
      </c>
      <c r="AB223" s="52" t="str">
        <f t="shared" si="36"/>
        <v>nie</v>
      </c>
      <c r="AC223" s="34" t="s">
        <v>41</v>
      </c>
      <c r="AD223" s="53" t="s">
        <v>42</v>
      </c>
      <c r="AE223" s="54"/>
      <c r="AF223" s="37" t="s">
        <v>42</v>
      </c>
      <c r="AG223" s="38" t="s">
        <v>43</v>
      </c>
      <c r="AH223" s="38" t="s">
        <v>48</v>
      </c>
    </row>
    <row r="224" spans="1:34" ht="28" hidden="1">
      <c r="A224" s="113" t="s">
        <v>213</v>
      </c>
      <c r="B224" s="105" t="s">
        <v>34</v>
      </c>
      <c r="C224" s="114" t="s">
        <v>98</v>
      </c>
      <c r="D224" s="115" t="s">
        <v>99</v>
      </c>
      <c r="E224" s="115" t="s">
        <v>108</v>
      </c>
      <c r="F224" s="115" t="s">
        <v>38</v>
      </c>
      <c r="G224" s="43">
        <v>214017</v>
      </c>
      <c r="H224" s="116">
        <v>214017</v>
      </c>
      <c r="I224" s="57">
        <f t="shared" si="34"/>
        <v>0</v>
      </c>
      <c r="J224" s="114" t="s">
        <v>98</v>
      </c>
      <c r="K224" s="115" t="s">
        <v>99</v>
      </c>
      <c r="L224" s="115" t="s">
        <v>129</v>
      </c>
      <c r="M224" s="115" t="s">
        <v>38</v>
      </c>
      <c r="N224" s="45">
        <v>650061</v>
      </c>
      <c r="O224" s="46">
        <f>N224+H223+H224</f>
        <v>1081068</v>
      </c>
      <c r="P224" s="26" t="s">
        <v>47</v>
      </c>
      <c r="Q224" s="27" t="s">
        <v>130</v>
      </c>
      <c r="R224" s="47"/>
      <c r="S224" s="48">
        <f>IFERROR(((VLOOKUP($E224,[1]Koeficienty_ITI!$A$2:$H$40,6,0))*$H224),0)</f>
        <v>0</v>
      </c>
      <c r="T224" s="49">
        <f>IFERROR(((VLOOKUP($E224,[1]Koeficienty_ITI!$A$2:$H$40,7,0))*$H224),0)</f>
        <v>0</v>
      </c>
      <c r="U224" s="50">
        <f>IFERROR(((VLOOKUP($E224,[1]Koeficienty_ITI!$A$2:$H$40,8,0))*$H224),0)</f>
        <v>0</v>
      </c>
      <c r="V224" s="48">
        <f>IFERROR(((VLOOKUP($L224,[1]Koeficienty_ITI!$A$2:$H$40,6,0))*$H224),0)</f>
        <v>0</v>
      </c>
      <c r="W224" s="49">
        <f>IFERROR(((VLOOKUP($L224,[1]Koeficienty_ITI!$A$2:$H$40,7,0))*$H224),0)</f>
        <v>0</v>
      </c>
      <c r="X224" s="50">
        <f>IFERROR(((VLOOKUP($L224,[1]Koeficienty_ITI!$A$2:$H$40,8,0))*$H224),0)</f>
        <v>0</v>
      </c>
      <c r="Y224" s="48">
        <f t="shared" si="30"/>
        <v>0</v>
      </c>
      <c r="Z224" s="49">
        <f t="shared" si="31"/>
        <v>0</v>
      </c>
      <c r="AA224" s="51">
        <f t="shared" si="32"/>
        <v>0</v>
      </c>
      <c r="AB224" s="52" t="str">
        <f t="shared" si="36"/>
        <v>nie</v>
      </c>
      <c r="AC224" s="34" t="s">
        <v>41</v>
      </c>
      <c r="AD224" s="53" t="s">
        <v>42</v>
      </c>
      <c r="AE224" s="54"/>
      <c r="AF224" s="37" t="s">
        <v>42</v>
      </c>
      <c r="AG224" s="38" t="s">
        <v>43</v>
      </c>
      <c r="AH224" s="38" t="s">
        <v>48</v>
      </c>
    </row>
    <row r="225" spans="1:34" ht="28" hidden="1">
      <c r="A225" s="113" t="s">
        <v>215</v>
      </c>
      <c r="B225" s="105" t="s">
        <v>34</v>
      </c>
      <c r="C225" s="114" t="s">
        <v>35</v>
      </c>
      <c r="D225" s="115" t="s">
        <v>36</v>
      </c>
      <c r="E225" s="115" t="s">
        <v>37</v>
      </c>
      <c r="F225" s="115" t="s">
        <v>38</v>
      </c>
      <c r="G225" s="43">
        <v>1119360</v>
      </c>
      <c r="H225" s="116">
        <v>1119360</v>
      </c>
      <c r="I225" s="57">
        <f t="shared" si="34"/>
        <v>0</v>
      </c>
      <c r="J225" s="114" t="s">
        <v>35</v>
      </c>
      <c r="K225" s="115" t="s">
        <v>36</v>
      </c>
      <c r="L225" s="115" t="s">
        <v>39</v>
      </c>
      <c r="M225" s="115" t="s">
        <v>38</v>
      </c>
      <c r="N225" s="45">
        <v>2190054</v>
      </c>
      <c r="O225" s="46">
        <f>N225+H225</f>
        <v>3309414</v>
      </c>
      <c r="P225" s="26" t="s">
        <v>40</v>
      </c>
      <c r="Q225" s="27">
        <v>169</v>
      </c>
      <c r="R225" s="47"/>
      <c r="S225" s="48">
        <f>IFERROR(((VLOOKUP($E225,[1]Koeficienty_ITI!$A$2:$H$40,6,0))*$H225),0)</f>
        <v>0</v>
      </c>
      <c r="T225" s="49">
        <f>IFERROR(((VLOOKUP($E225,[1]Koeficienty_ITI!$A$2:$H$40,7,0))*$H225),0)</f>
        <v>0</v>
      </c>
      <c r="U225" s="50">
        <f>IFERROR(((VLOOKUP($E225,[1]Koeficienty_ITI!$A$2:$H$40,8,0))*$H225),0)</f>
        <v>0</v>
      </c>
      <c r="V225" s="48">
        <f>IFERROR(((VLOOKUP($L225,[1]Koeficienty_ITI!$A$2:$H$40,6,0))*$H225),0)</f>
        <v>0</v>
      </c>
      <c r="W225" s="49">
        <f>IFERROR(((VLOOKUP($L225,[1]Koeficienty_ITI!$A$2:$H$40,7,0))*$H225),0)</f>
        <v>0</v>
      </c>
      <c r="X225" s="50">
        <f>IFERROR(((VLOOKUP($L225,[1]Koeficienty_ITI!$A$2:$H$40,8,0))*$H225),0)</f>
        <v>0</v>
      </c>
      <c r="Y225" s="48">
        <f t="shared" si="30"/>
        <v>0</v>
      </c>
      <c r="Z225" s="49">
        <f t="shared" si="31"/>
        <v>0</v>
      </c>
      <c r="AA225" s="51">
        <f t="shared" si="32"/>
        <v>0</v>
      </c>
      <c r="AB225" s="52" t="str">
        <f t="shared" si="36"/>
        <v>nie</v>
      </c>
      <c r="AC225" s="34" t="s">
        <v>41</v>
      </c>
      <c r="AD225" s="35" t="s">
        <v>42</v>
      </c>
      <c r="AE225" s="54"/>
      <c r="AF225" s="37" t="s">
        <v>42</v>
      </c>
      <c r="AG225" s="38" t="s">
        <v>43</v>
      </c>
      <c r="AH225" s="38" t="s">
        <v>44</v>
      </c>
    </row>
    <row r="226" spans="1:34" ht="28" hidden="1">
      <c r="A226" s="113" t="s">
        <v>215</v>
      </c>
      <c r="B226" s="105" t="s">
        <v>34</v>
      </c>
      <c r="C226" s="114" t="s">
        <v>35</v>
      </c>
      <c r="D226" s="115" t="s">
        <v>36</v>
      </c>
      <c r="E226" s="115" t="s">
        <v>45</v>
      </c>
      <c r="F226" s="115" t="s">
        <v>38</v>
      </c>
      <c r="G226" s="43">
        <v>4867</v>
      </c>
      <c r="H226" s="116">
        <v>4867</v>
      </c>
      <c r="I226" s="57">
        <f t="shared" si="34"/>
        <v>0</v>
      </c>
      <c r="J226" s="114" t="s">
        <v>35</v>
      </c>
      <c r="K226" s="115" t="s">
        <v>36</v>
      </c>
      <c r="L226" s="115" t="s">
        <v>39</v>
      </c>
      <c r="M226" s="115" t="s">
        <v>38</v>
      </c>
      <c r="N226" s="45">
        <v>2190054</v>
      </c>
      <c r="O226" s="46">
        <f>N226+H225+H226</f>
        <v>3314281</v>
      </c>
      <c r="P226" s="26" t="s">
        <v>46</v>
      </c>
      <c r="Q226" s="27" t="s">
        <v>47</v>
      </c>
      <c r="R226" s="47"/>
      <c r="S226" s="48">
        <f>IFERROR(((VLOOKUP($E226,[1]Koeficienty_ITI!$A$2:$H$40,6,0))*$H226),0)</f>
        <v>0</v>
      </c>
      <c r="T226" s="49">
        <f>IFERROR(((VLOOKUP($E226,[1]Koeficienty_ITI!$A$2:$H$40,7,0))*$H226),0)</f>
        <v>0</v>
      </c>
      <c r="U226" s="50">
        <f>IFERROR(((VLOOKUP($E226,[1]Koeficienty_ITI!$A$2:$H$40,8,0))*$H226),0)</f>
        <v>0</v>
      </c>
      <c r="V226" s="48">
        <f>IFERROR(((VLOOKUP($L226,[1]Koeficienty_ITI!$A$2:$H$40,6,0))*$H226),0)</f>
        <v>0</v>
      </c>
      <c r="W226" s="49">
        <f>IFERROR(((VLOOKUP($L226,[1]Koeficienty_ITI!$A$2:$H$40,7,0))*$H226),0)</f>
        <v>0</v>
      </c>
      <c r="X226" s="50">
        <f>IFERROR(((VLOOKUP($L226,[1]Koeficienty_ITI!$A$2:$H$40,8,0))*$H226),0)</f>
        <v>0</v>
      </c>
      <c r="Y226" s="48">
        <f t="shared" si="30"/>
        <v>0</v>
      </c>
      <c r="Z226" s="49">
        <f t="shared" si="31"/>
        <v>0</v>
      </c>
      <c r="AA226" s="51">
        <f t="shared" si="32"/>
        <v>0</v>
      </c>
      <c r="AB226" s="52" t="str">
        <f t="shared" si="36"/>
        <v>nie</v>
      </c>
      <c r="AC226" s="34" t="s">
        <v>41</v>
      </c>
      <c r="AD226" s="53" t="s">
        <v>42</v>
      </c>
      <c r="AE226" s="54"/>
      <c r="AF226" s="37" t="s">
        <v>42</v>
      </c>
      <c r="AG226" s="38" t="s">
        <v>43</v>
      </c>
      <c r="AH226" s="38" t="s">
        <v>48</v>
      </c>
    </row>
    <row r="227" spans="1:34" ht="84" hidden="1">
      <c r="A227" s="40" t="s">
        <v>215</v>
      </c>
      <c r="B227" s="22" t="s">
        <v>34</v>
      </c>
      <c r="C227" s="41" t="s">
        <v>49</v>
      </c>
      <c r="D227" s="42" t="s">
        <v>50</v>
      </c>
      <c r="E227" s="27" t="s">
        <v>119</v>
      </c>
      <c r="F227" s="42" t="s">
        <v>57</v>
      </c>
      <c r="G227" s="43">
        <v>2532724</v>
      </c>
      <c r="H227" s="44">
        <v>850000</v>
      </c>
      <c r="I227" s="57">
        <f t="shared" si="34"/>
        <v>1682724</v>
      </c>
      <c r="J227" s="41" t="s">
        <v>49</v>
      </c>
      <c r="K227" s="42" t="s">
        <v>50</v>
      </c>
      <c r="L227" s="42" t="s">
        <v>62</v>
      </c>
      <c r="M227" s="42" t="s">
        <v>38</v>
      </c>
      <c r="N227" s="45">
        <v>2518499</v>
      </c>
      <c r="O227" s="46">
        <f>N227+H227</f>
        <v>3368499</v>
      </c>
      <c r="P227" s="26" t="s">
        <v>206</v>
      </c>
      <c r="Q227" s="27" t="s">
        <v>64</v>
      </c>
      <c r="R227" s="47" t="s">
        <v>216</v>
      </c>
      <c r="S227" s="48">
        <f>IFERROR(((VLOOKUP($E227,[1]Koeficienty_ITI!$A$2:$H$40,6,0))*$H227),0)</f>
        <v>850000</v>
      </c>
      <c r="T227" s="49">
        <f>IFERROR(((VLOOKUP($E227,[1]Koeficienty_ITI!$A$2:$H$40,7,0))*$H227),0)</f>
        <v>850000</v>
      </c>
      <c r="U227" s="50">
        <f>IFERROR(((VLOOKUP($E227,[1]Koeficienty_ITI!$A$2:$H$40,8,0))*$H227),0)</f>
        <v>340000</v>
      </c>
      <c r="V227" s="48">
        <f>IFERROR(((VLOOKUP($L227,[1]Koeficienty_ITI!$A$2:$H$40,6,0))*$H227),0)</f>
        <v>340000</v>
      </c>
      <c r="W227" s="49">
        <f>IFERROR(((VLOOKUP($L227,[1]Koeficienty_ITI!$A$2:$H$40,7,0))*$H227),0)</f>
        <v>850000</v>
      </c>
      <c r="X227" s="50">
        <f>IFERROR(((VLOOKUP($L227,[1]Koeficienty_ITI!$A$2:$H$40,8,0))*$H227),0)</f>
        <v>850000</v>
      </c>
      <c r="Y227" s="48">
        <f t="shared" si="30"/>
        <v>-510000</v>
      </c>
      <c r="Z227" s="49">
        <f t="shared" si="31"/>
        <v>0</v>
      </c>
      <c r="AA227" s="51">
        <f t="shared" si="32"/>
        <v>510000</v>
      </c>
      <c r="AB227" s="52" t="str">
        <f t="shared" si="36"/>
        <v>áno</v>
      </c>
      <c r="AC227" s="55" t="s">
        <v>58</v>
      </c>
      <c r="AD227" s="71" t="s">
        <v>132</v>
      </c>
      <c r="AE227" s="54" t="s">
        <v>133</v>
      </c>
      <c r="AF227" s="37" t="s">
        <v>42</v>
      </c>
      <c r="AG227" s="38" t="s">
        <v>153</v>
      </c>
      <c r="AH227" s="38"/>
    </row>
    <row r="228" spans="1:34" ht="28" hidden="1">
      <c r="A228" s="40" t="s">
        <v>215</v>
      </c>
      <c r="B228" s="22" t="s">
        <v>34</v>
      </c>
      <c r="C228" s="41" t="s">
        <v>49</v>
      </c>
      <c r="D228" s="42" t="s">
        <v>50</v>
      </c>
      <c r="E228" s="42" t="s">
        <v>89</v>
      </c>
      <c r="F228" s="42" t="s">
        <v>57</v>
      </c>
      <c r="G228" s="43">
        <v>389343</v>
      </c>
      <c r="H228" s="44">
        <v>389343</v>
      </c>
      <c r="I228" s="57">
        <f t="shared" si="34"/>
        <v>0</v>
      </c>
      <c r="J228" s="41" t="s">
        <v>49</v>
      </c>
      <c r="K228" s="42" t="s">
        <v>50</v>
      </c>
      <c r="L228" s="42" t="s">
        <v>62</v>
      </c>
      <c r="M228" s="42" t="s">
        <v>38</v>
      </c>
      <c r="N228" s="45">
        <v>2518499</v>
      </c>
      <c r="O228" s="46">
        <f>N228+H227+H228</f>
        <v>3757842</v>
      </c>
      <c r="P228" s="27" t="s">
        <v>64</v>
      </c>
      <c r="Q228" s="27" t="s">
        <v>64</v>
      </c>
      <c r="R228" s="47"/>
      <c r="S228" s="48">
        <f>IFERROR(((VLOOKUP($E228,[1]Koeficienty_ITI!$A$2:$H$40,6,0))*$H228),0)</f>
        <v>155737.20000000001</v>
      </c>
      <c r="T228" s="49">
        <f>IFERROR(((VLOOKUP($E228,[1]Koeficienty_ITI!$A$2:$H$40,7,0))*$H228),0)</f>
        <v>389343</v>
      </c>
      <c r="U228" s="50">
        <f>IFERROR(((VLOOKUP($E228,[1]Koeficienty_ITI!$A$2:$H$40,8,0))*$H228),0)</f>
        <v>389343</v>
      </c>
      <c r="V228" s="48">
        <f>IFERROR(((VLOOKUP($L228,[1]Koeficienty_ITI!$A$2:$H$40,6,0))*$H228),0)</f>
        <v>155737.20000000001</v>
      </c>
      <c r="W228" s="49">
        <f>IFERROR(((VLOOKUP($L228,[1]Koeficienty_ITI!$A$2:$H$40,7,0))*$H228),0)</f>
        <v>389343</v>
      </c>
      <c r="X228" s="50">
        <f>IFERROR(((VLOOKUP($L228,[1]Koeficienty_ITI!$A$2:$H$40,8,0))*$H228),0)</f>
        <v>389343</v>
      </c>
      <c r="Y228" s="48">
        <f t="shared" si="30"/>
        <v>0</v>
      </c>
      <c r="Z228" s="49">
        <f t="shared" si="31"/>
        <v>0</v>
      </c>
      <c r="AA228" s="51">
        <f t="shared" si="32"/>
        <v>0</v>
      </c>
      <c r="AB228" s="52" t="str">
        <f t="shared" si="36"/>
        <v>áno</v>
      </c>
      <c r="AC228" s="55" t="s">
        <v>58</v>
      </c>
      <c r="AD228" s="53" t="s">
        <v>59</v>
      </c>
      <c r="AE228" s="54" t="s">
        <v>60</v>
      </c>
      <c r="AF228" s="37" t="s">
        <v>42</v>
      </c>
      <c r="AG228" s="38" t="s">
        <v>43</v>
      </c>
      <c r="AH228" s="38"/>
    </row>
    <row r="229" spans="1:34" ht="28" hidden="1">
      <c r="A229" s="40" t="s">
        <v>215</v>
      </c>
      <c r="B229" s="22" t="s">
        <v>34</v>
      </c>
      <c r="C229" s="41" t="s">
        <v>49</v>
      </c>
      <c r="D229" s="42" t="s">
        <v>50</v>
      </c>
      <c r="E229" s="42" t="s">
        <v>61</v>
      </c>
      <c r="F229" s="42" t="s">
        <v>57</v>
      </c>
      <c r="G229" s="43">
        <v>96121</v>
      </c>
      <c r="H229" s="44">
        <v>96121</v>
      </c>
      <c r="I229" s="57">
        <f t="shared" si="34"/>
        <v>0</v>
      </c>
      <c r="J229" s="41" t="s">
        <v>49</v>
      </c>
      <c r="K229" s="42" t="s">
        <v>68</v>
      </c>
      <c r="L229" s="42" t="s">
        <v>69</v>
      </c>
      <c r="M229" s="42" t="s">
        <v>70</v>
      </c>
      <c r="N229" s="45">
        <v>1974408</v>
      </c>
      <c r="O229" s="46">
        <f>N229+H229</f>
        <v>2070529</v>
      </c>
      <c r="P229" s="26" t="s">
        <v>112</v>
      </c>
      <c r="Q229" s="27" t="s">
        <v>158</v>
      </c>
      <c r="R229" s="47" t="s">
        <v>217</v>
      </c>
      <c r="S229" s="48">
        <f>IFERROR(((VLOOKUP($E229,[1]Koeficienty_ITI!$A$2:$H$40,6,0))*$H229),0)</f>
        <v>38448.400000000001</v>
      </c>
      <c r="T229" s="49">
        <f>IFERROR(((VLOOKUP($E229,[1]Koeficienty_ITI!$A$2:$H$40,7,0))*$H229),0)</f>
        <v>96121</v>
      </c>
      <c r="U229" s="50">
        <f>IFERROR(((VLOOKUP($E229,[1]Koeficienty_ITI!$A$2:$H$40,8,0))*$H229),0)</f>
        <v>0</v>
      </c>
      <c r="V229" s="48">
        <f>IFERROR(((VLOOKUP($L229,[1]Koeficienty_ITI!$A$2:$H$40,6,0))*$H229),0)</f>
        <v>96121</v>
      </c>
      <c r="W229" s="49">
        <f>IFERROR(((VLOOKUP($L229,[1]Koeficienty_ITI!$A$2:$H$40,7,0))*$H229),0)</f>
        <v>38448.400000000001</v>
      </c>
      <c r="X229" s="50">
        <f>IFERROR(((VLOOKUP($L229,[1]Koeficienty_ITI!$A$2:$H$40,8,0))*$H229),0)</f>
        <v>0</v>
      </c>
      <c r="Y229" s="48">
        <f t="shared" si="30"/>
        <v>57672.6</v>
      </c>
      <c r="Z229" s="49">
        <f t="shared" si="31"/>
        <v>-57672.6</v>
      </c>
      <c r="AA229" s="51">
        <f t="shared" si="32"/>
        <v>0</v>
      </c>
      <c r="AB229" s="52" t="str">
        <f t="shared" si="36"/>
        <v>áno</v>
      </c>
      <c r="AC229" s="55" t="s">
        <v>58</v>
      </c>
      <c r="AD229" s="53" t="s">
        <v>59</v>
      </c>
      <c r="AE229" s="54" t="s">
        <v>60</v>
      </c>
      <c r="AF229" s="37" t="s">
        <v>42</v>
      </c>
      <c r="AG229" s="38" t="s">
        <v>88</v>
      </c>
      <c r="AH229" s="38"/>
    </row>
    <row r="230" spans="1:34" ht="28" hidden="1">
      <c r="A230" s="40" t="s">
        <v>215</v>
      </c>
      <c r="B230" s="22" t="s">
        <v>34</v>
      </c>
      <c r="C230" s="41" t="s">
        <v>49</v>
      </c>
      <c r="D230" s="42" t="s">
        <v>50</v>
      </c>
      <c r="E230" s="42" t="s">
        <v>114</v>
      </c>
      <c r="F230" s="42" t="s">
        <v>57</v>
      </c>
      <c r="G230" s="43">
        <v>599058</v>
      </c>
      <c r="H230" s="44">
        <v>599058</v>
      </c>
      <c r="I230" s="57">
        <f t="shared" si="34"/>
        <v>0</v>
      </c>
      <c r="J230" s="41" t="s">
        <v>49</v>
      </c>
      <c r="K230" s="42" t="s">
        <v>68</v>
      </c>
      <c r="L230" s="42" t="s">
        <v>69</v>
      </c>
      <c r="M230" s="42" t="s">
        <v>70</v>
      </c>
      <c r="N230" s="45">
        <v>1974408</v>
      </c>
      <c r="O230" s="46">
        <f>N230+H229+H230</f>
        <v>2669587</v>
      </c>
      <c r="P230" s="56" t="s">
        <v>115</v>
      </c>
      <c r="Q230" s="27" t="s">
        <v>158</v>
      </c>
      <c r="R230" s="47" t="s">
        <v>218</v>
      </c>
      <c r="S230" s="48">
        <f>H230*0.4</f>
        <v>239623.2</v>
      </c>
      <c r="T230" s="49">
        <f>H230*1</f>
        <v>599058</v>
      </c>
      <c r="U230" s="50">
        <f>H230*0</f>
        <v>0</v>
      </c>
      <c r="V230" s="48">
        <f>IFERROR(((VLOOKUP($L230,[1]Koeficienty_ITI!$A$2:$H$40,6,0))*$H230),0)</f>
        <v>599058</v>
      </c>
      <c r="W230" s="49">
        <f>IFERROR(((VLOOKUP($L230,[1]Koeficienty_ITI!$A$2:$H$40,7,0))*$H230),0)</f>
        <v>239623.2</v>
      </c>
      <c r="X230" s="50">
        <f>IFERROR(((VLOOKUP($L230,[1]Koeficienty_ITI!$A$2:$H$40,8,0))*$H230),0)</f>
        <v>0</v>
      </c>
      <c r="Y230" s="48">
        <f t="shared" si="30"/>
        <v>359434.8</v>
      </c>
      <c r="Z230" s="49">
        <f t="shared" si="31"/>
        <v>-359434.8</v>
      </c>
      <c r="AA230" s="51">
        <f t="shared" si="32"/>
        <v>0</v>
      </c>
      <c r="AB230" s="52" t="str">
        <f t="shared" si="36"/>
        <v>áno</v>
      </c>
      <c r="AC230" s="55" t="s">
        <v>58</v>
      </c>
      <c r="AD230" s="53" t="s">
        <v>59</v>
      </c>
      <c r="AE230" s="54" t="s">
        <v>60</v>
      </c>
      <c r="AF230" s="37" t="s">
        <v>42</v>
      </c>
      <c r="AG230" s="38" t="s">
        <v>88</v>
      </c>
      <c r="AH230" s="38"/>
    </row>
    <row r="231" spans="1:34" ht="28" hidden="1">
      <c r="A231" s="40" t="s">
        <v>215</v>
      </c>
      <c r="B231" s="22" t="s">
        <v>34</v>
      </c>
      <c r="C231" s="41" t="s">
        <v>77</v>
      </c>
      <c r="D231" s="42" t="s">
        <v>78</v>
      </c>
      <c r="E231" s="42" t="s">
        <v>95</v>
      </c>
      <c r="F231" s="42" t="s">
        <v>92</v>
      </c>
      <c r="G231" s="43">
        <v>793303</v>
      </c>
      <c r="H231" s="44">
        <v>793303</v>
      </c>
      <c r="I231" s="57">
        <f t="shared" si="34"/>
        <v>0</v>
      </c>
      <c r="J231" s="41" t="s">
        <v>77</v>
      </c>
      <c r="K231" s="42" t="s">
        <v>81</v>
      </c>
      <c r="L231" s="42" t="s">
        <v>82</v>
      </c>
      <c r="M231" s="42" t="s">
        <v>38</v>
      </c>
      <c r="N231" s="45">
        <v>1367549</v>
      </c>
      <c r="O231" s="46">
        <f>N231+H231</f>
        <v>2160852</v>
      </c>
      <c r="P231" s="26" t="s">
        <v>96</v>
      </c>
      <c r="Q231" s="27" t="s">
        <v>84</v>
      </c>
      <c r="R231" s="47"/>
      <c r="S231" s="48">
        <f>IFERROR(((VLOOKUP($E231,[1]Koeficienty_ITI!$A$2:$H$40,6,0))*$H231),0)</f>
        <v>0</v>
      </c>
      <c r="T231" s="49">
        <f>IFERROR(((VLOOKUP($E231,[1]Koeficienty_ITI!$A$2:$H$40,7,0))*$H231),0)</f>
        <v>0</v>
      </c>
      <c r="U231" s="50">
        <f>IFERROR(((VLOOKUP($E231,[1]Koeficienty_ITI!$A$2:$H$40,8,0))*$H231),0)</f>
        <v>0</v>
      </c>
      <c r="V231" s="48">
        <f>IFERROR(((VLOOKUP($L231,[1]Koeficienty_ITI!$A$2:$H$40,6,0))*$H231),0)</f>
        <v>0</v>
      </c>
      <c r="W231" s="49">
        <f>IFERROR(((VLOOKUP($L231,[1]Koeficienty_ITI!$A$2:$H$40,7,0))*$H231),0)</f>
        <v>0</v>
      </c>
      <c r="X231" s="50">
        <f>IFERROR(((VLOOKUP($L231,[1]Koeficienty_ITI!$A$2:$H$40,8,0))*$H231),0)</f>
        <v>0</v>
      </c>
      <c r="Y231" s="48">
        <f t="shared" si="30"/>
        <v>0</v>
      </c>
      <c r="Z231" s="49">
        <f t="shared" si="31"/>
        <v>0</v>
      </c>
      <c r="AA231" s="51">
        <f t="shared" si="32"/>
        <v>0</v>
      </c>
      <c r="AB231" s="52" t="s">
        <v>41</v>
      </c>
      <c r="AC231" s="55" t="s">
        <v>58</v>
      </c>
      <c r="AD231" s="53" t="s">
        <v>42</v>
      </c>
      <c r="AE231" s="54" t="s">
        <v>126</v>
      </c>
      <c r="AF231" s="37" t="s">
        <v>127</v>
      </c>
      <c r="AG231" s="38" t="s">
        <v>43</v>
      </c>
      <c r="AH231" s="38" t="s">
        <v>135</v>
      </c>
    </row>
    <row r="232" spans="1:34" ht="28" hidden="1">
      <c r="A232" s="40" t="s">
        <v>215</v>
      </c>
      <c r="B232" s="22" t="s">
        <v>34</v>
      </c>
      <c r="C232" s="41" t="s">
        <v>77</v>
      </c>
      <c r="D232" s="42" t="s">
        <v>78</v>
      </c>
      <c r="E232" s="42" t="s">
        <v>79</v>
      </c>
      <c r="F232" s="42" t="s">
        <v>80</v>
      </c>
      <c r="G232" s="43">
        <v>133837</v>
      </c>
      <c r="H232" s="44">
        <v>133837</v>
      </c>
      <c r="I232" s="57">
        <f t="shared" si="34"/>
        <v>0</v>
      </c>
      <c r="J232" s="41" t="s">
        <v>77</v>
      </c>
      <c r="K232" s="42" t="s">
        <v>81</v>
      </c>
      <c r="L232" s="42" t="s">
        <v>82</v>
      </c>
      <c r="M232" s="42" t="s">
        <v>38</v>
      </c>
      <c r="N232" s="45">
        <v>1367549</v>
      </c>
      <c r="O232" s="46">
        <f>N232+H231+H232</f>
        <v>2294689</v>
      </c>
      <c r="P232" s="26" t="s">
        <v>83</v>
      </c>
      <c r="Q232" s="27" t="s">
        <v>84</v>
      </c>
      <c r="R232" s="47"/>
      <c r="S232" s="48">
        <f>IFERROR(((VLOOKUP($E232,[1]Koeficienty_ITI!$A$2:$H$40,6,0))*$H232),0)</f>
        <v>0</v>
      </c>
      <c r="T232" s="49">
        <f>IFERROR(((VLOOKUP($E232,[1]Koeficienty_ITI!$A$2:$H$40,7,0))*$H232),0)</f>
        <v>0</v>
      </c>
      <c r="U232" s="50">
        <f>IFERROR(((VLOOKUP($E232,[1]Koeficienty_ITI!$A$2:$H$40,8,0))*$H232),0)</f>
        <v>0</v>
      </c>
      <c r="V232" s="48">
        <f>IFERROR(((VLOOKUP($L232,[1]Koeficienty_ITI!$A$2:$H$40,6,0))*$H232),0)</f>
        <v>0</v>
      </c>
      <c r="W232" s="49">
        <f>IFERROR(((VLOOKUP($L232,[1]Koeficienty_ITI!$A$2:$H$40,7,0))*$H232),0)</f>
        <v>0</v>
      </c>
      <c r="X232" s="50">
        <f>IFERROR(((VLOOKUP($L232,[1]Koeficienty_ITI!$A$2:$H$40,8,0))*$H232),0)</f>
        <v>0</v>
      </c>
      <c r="Y232" s="48">
        <f t="shared" si="30"/>
        <v>0</v>
      </c>
      <c r="Z232" s="49">
        <f t="shared" si="31"/>
        <v>0</v>
      </c>
      <c r="AA232" s="51">
        <f t="shared" si="32"/>
        <v>0</v>
      </c>
      <c r="AB232" s="52" t="str">
        <f t="shared" ref="AB232:AB237" si="37">IF(F232=M232,"nie","áno")</f>
        <v>áno</v>
      </c>
      <c r="AC232" s="55" t="s">
        <v>58</v>
      </c>
      <c r="AD232" s="53" t="s">
        <v>59</v>
      </c>
      <c r="AE232" s="54" t="s">
        <v>60</v>
      </c>
      <c r="AF232" s="37" t="s">
        <v>42</v>
      </c>
      <c r="AG232" s="38" t="s">
        <v>43</v>
      </c>
      <c r="AH232" s="38"/>
    </row>
    <row r="233" spans="1:34" ht="28" hidden="1">
      <c r="A233" s="113" t="s">
        <v>215</v>
      </c>
      <c r="B233" s="105" t="s">
        <v>34</v>
      </c>
      <c r="C233" s="114" t="s">
        <v>98</v>
      </c>
      <c r="D233" s="115" t="s">
        <v>99</v>
      </c>
      <c r="E233" s="115" t="s">
        <v>107</v>
      </c>
      <c r="F233" s="115" t="s">
        <v>38</v>
      </c>
      <c r="G233" s="43">
        <v>340534</v>
      </c>
      <c r="H233" s="116">
        <v>340534</v>
      </c>
      <c r="I233" s="57">
        <f t="shared" si="34"/>
        <v>0</v>
      </c>
      <c r="J233" s="114" t="s">
        <v>122</v>
      </c>
      <c r="K233" s="115" t="s">
        <v>123</v>
      </c>
      <c r="L233" s="115" t="s">
        <v>124</v>
      </c>
      <c r="M233" s="115" t="s">
        <v>38</v>
      </c>
      <c r="N233" s="45">
        <v>670276</v>
      </c>
      <c r="O233" s="46">
        <f>N233+H233</f>
        <v>1010810</v>
      </c>
      <c r="P233" s="26" t="s">
        <v>47</v>
      </c>
      <c r="Q233" s="27" t="s">
        <v>125</v>
      </c>
      <c r="R233" s="47"/>
      <c r="S233" s="48">
        <f>IFERROR(((VLOOKUP($E233,[1]Koeficienty_ITI!$A$2:$H$40,6,0))*$H233),0)</f>
        <v>0</v>
      </c>
      <c r="T233" s="49">
        <f>IFERROR(((VLOOKUP($E233,[1]Koeficienty_ITI!$A$2:$H$40,7,0))*$H233),0)</f>
        <v>0</v>
      </c>
      <c r="U233" s="50">
        <f>IFERROR(((VLOOKUP($E233,[1]Koeficienty_ITI!$A$2:$H$40,8,0))*$H233),0)</f>
        <v>0</v>
      </c>
      <c r="V233" s="48">
        <f>IFERROR(((VLOOKUP($L233,[1]Koeficienty_ITI!$A$2:$H$40,6,0))*$H233),0)</f>
        <v>0</v>
      </c>
      <c r="W233" s="49">
        <f>IFERROR(((VLOOKUP($L233,[1]Koeficienty_ITI!$A$2:$H$40,7,0))*$H233),0)</f>
        <v>0</v>
      </c>
      <c r="X233" s="50">
        <f>IFERROR(((VLOOKUP($L233,[1]Koeficienty_ITI!$A$2:$H$40,8,0))*$H233),0)</f>
        <v>0</v>
      </c>
      <c r="Y233" s="48">
        <f t="shared" si="30"/>
        <v>0</v>
      </c>
      <c r="Z233" s="49">
        <f t="shared" si="31"/>
        <v>0</v>
      </c>
      <c r="AA233" s="51">
        <f t="shared" si="32"/>
        <v>0</v>
      </c>
      <c r="AB233" s="52" t="str">
        <f t="shared" si="37"/>
        <v>nie</v>
      </c>
      <c r="AC233" s="34" t="s">
        <v>41</v>
      </c>
      <c r="AD233" s="53" t="s">
        <v>42</v>
      </c>
      <c r="AE233" s="54" t="s">
        <v>106</v>
      </c>
      <c r="AF233" s="37" t="s">
        <v>42</v>
      </c>
      <c r="AG233" s="38" t="s">
        <v>43</v>
      </c>
      <c r="AH233" s="38" t="s">
        <v>48</v>
      </c>
    </row>
    <row r="234" spans="1:34" ht="28" hidden="1">
      <c r="A234" s="113" t="s">
        <v>215</v>
      </c>
      <c r="B234" s="105" t="s">
        <v>34</v>
      </c>
      <c r="C234" s="114" t="s">
        <v>98</v>
      </c>
      <c r="D234" s="115" t="s">
        <v>99</v>
      </c>
      <c r="E234" s="115" t="s">
        <v>108</v>
      </c>
      <c r="F234" s="115" t="s">
        <v>38</v>
      </c>
      <c r="G234" s="43">
        <v>332545</v>
      </c>
      <c r="H234" s="116">
        <v>332545</v>
      </c>
      <c r="I234" s="57">
        <f t="shared" si="34"/>
        <v>0</v>
      </c>
      <c r="J234" s="114" t="s">
        <v>98</v>
      </c>
      <c r="K234" s="115" t="s">
        <v>99</v>
      </c>
      <c r="L234" s="115" t="s">
        <v>104</v>
      </c>
      <c r="M234" s="115" t="s">
        <v>38</v>
      </c>
      <c r="N234" s="45">
        <v>4782227</v>
      </c>
      <c r="O234" s="46">
        <f>N234+H234</f>
        <v>5114772</v>
      </c>
      <c r="P234" s="26" t="s">
        <v>47</v>
      </c>
      <c r="Q234" s="27" t="s">
        <v>105</v>
      </c>
      <c r="R234" s="47"/>
      <c r="S234" s="48">
        <f>IFERROR(((VLOOKUP($E234,[1]Koeficienty_ITI!$A$2:$H$40,6,0))*$H234),0)</f>
        <v>0</v>
      </c>
      <c r="T234" s="49">
        <f>IFERROR(((VLOOKUP($E234,[1]Koeficienty_ITI!$A$2:$H$40,7,0))*$H234),0)</f>
        <v>0</v>
      </c>
      <c r="U234" s="50">
        <f>IFERROR(((VLOOKUP($E234,[1]Koeficienty_ITI!$A$2:$H$40,8,0))*$H234),0)</f>
        <v>0</v>
      </c>
      <c r="V234" s="48">
        <f>IFERROR(((VLOOKUP($L234,[1]Koeficienty_ITI!$A$2:$H$40,6,0))*$H234),0)</f>
        <v>0</v>
      </c>
      <c r="W234" s="49">
        <f>IFERROR(((VLOOKUP($L234,[1]Koeficienty_ITI!$A$2:$H$40,7,0))*$H234),0)</f>
        <v>0</v>
      </c>
      <c r="X234" s="50">
        <f>IFERROR(((VLOOKUP($L234,[1]Koeficienty_ITI!$A$2:$H$40,8,0))*$H234),0)</f>
        <v>0</v>
      </c>
      <c r="Y234" s="48">
        <f t="shared" si="30"/>
        <v>0</v>
      </c>
      <c r="Z234" s="49">
        <f t="shared" si="31"/>
        <v>0</v>
      </c>
      <c r="AA234" s="51">
        <f t="shared" si="32"/>
        <v>0</v>
      </c>
      <c r="AB234" s="52" t="str">
        <f t="shared" si="37"/>
        <v>nie</v>
      </c>
      <c r="AC234" s="34" t="s">
        <v>41</v>
      </c>
      <c r="AD234" s="53" t="s">
        <v>42</v>
      </c>
      <c r="AE234" s="54"/>
      <c r="AF234" s="37" t="s">
        <v>42</v>
      </c>
      <c r="AG234" s="38" t="s">
        <v>43</v>
      </c>
      <c r="AH234" s="38" t="s">
        <v>48</v>
      </c>
    </row>
    <row r="235" spans="1:34" ht="42" hidden="1">
      <c r="A235" s="63" t="s">
        <v>215</v>
      </c>
      <c r="B235" s="22" t="s">
        <v>34</v>
      </c>
      <c r="C235" s="64" t="s">
        <v>49</v>
      </c>
      <c r="D235" s="65" t="s">
        <v>65</v>
      </c>
      <c r="E235" s="65" t="s">
        <v>66</v>
      </c>
      <c r="F235" s="65" t="s">
        <v>67</v>
      </c>
      <c r="G235" s="66">
        <v>9246895</v>
      </c>
      <c r="H235" s="67">
        <v>9246895</v>
      </c>
      <c r="I235" s="57">
        <f t="shared" si="34"/>
        <v>0</v>
      </c>
      <c r="J235" s="64" t="s">
        <v>98</v>
      </c>
      <c r="K235" s="65" t="s">
        <v>99</v>
      </c>
      <c r="L235" s="65" t="s">
        <v>104</v>
      </c>
      <c r="M235" s="65" t="s">
        <v>38</v>
      </c>
      <c r="N235" s="45">
        <v>4782227</v>
      </c>
      <c r="O235" s="69">
        <f>N235+H234+H235</f>
        <v>14361667</v>
      </c>
      <c r="P235" s="56" t="s">
        <v>71</v>
      </c>
      <c r="Q235" s="75" t="s">
        <v>105</v>
      </c>
      <c r="R235" s="47" t="s">
        <v>76</v>
      </c>
      <c r="S235" s="48">
        <f>H235*1</f>
        <v>9246895</v>
      </c>
      <c r="T235" s="49">
        <f>H235*0.4</f>
        <v>3698758</v>
      </c>
      <c r="U235" s="50">
        <f>H235*0</f>
        <v>0</v>
      </c>
      <c r="V235" s="48"/>
      <c r="W235" s="49"/>
      <c r="X235" s="50"/>
      <c r="Y235" s="48">
        <f t="shared" si="30"/>
        <v>-9246895</v>
      </c>
      <c r="Z235" s="49">
        <f t="shared" si="31"/>
        <v>-3698758</v>
      </c>
      <c r="AA235" s="51">
        <f t="shared" si="32"/>
        <v>0</v>
      </c>
      <c r="AB235" s="52" t="str">
        <f t="shared" si="37"/>
        <v>áno</v>
      </c>
      <c r="AC235" s="55" t="s">
        <v>58</v>
      </c>
      <c r="AD235" s="53" t="s">
        <v>219</v>
      </c>
      <c r="AE235" s="54" t="s">
        <v>220</v>
      </c>
      <c r="AF235" s="53" t="s">
        <v>219</v>
      </c>
      <c r="AG235" s="54" t="s">
        <v>220</v>
      </c>
      <c r="AH235" s="38"/>
    </row>
    <row r="236" spans="1:34" ht="28" hidden="1">
      <c r="A236" s="113" t="s">
        <v>221</v>
      </c>
      <c r="B236" s="105" t="s">
        <v>34</v>
      </c>
      <c r="C236" s="114" t="s">
        <v>35</v>
      </c>
      <c r="D236" s="115" t="s">
        <v>36</v>
      </c>
      <c r="E236" s="115" t="s">
        <v>37</v>
      </c>
      <c r="F236" s="115" t="s">
        <v>38</v>
      </c>
      <c r="G236" s="43">
        <v>1143015</v>
      </c>
      <c r="H236" s="116">
        <v>1143015</v>
      </c>
      <c r="I236" s="57">
        <f t="shared" si="34"/>
        <v>0</v>
      </c>
      <c r="J236" s="114" t="s">
        <v>35</v>
      </c>
      <c r="K236" s="115" t="s">
        <v>36</v>
      </c>
      <c r="L236" s="115" t="s">
        <v>39</v>
      </c>
      <c r="M236" s="115" t="s">
        <v>38</v>
      </c>
      <c r="N236" s="45">
        <v>2236333</v>
      </c>
      <c r="O236" s="46">
        <f>N236+H236</f>
        <v>3379348</v>
      </c>
      <c r="P236" s="26" t="s">
        <v>40</v>
      </c>
      <c r="Q236" s="27">
        <v>169</v>
      </c>
      <c r="R236" s="47"/>
      <c r="S236" s="48">
        <f>IFERROR(((VLOOKUP($E236,[1]Koeficienty_ITI!$A$2:$H$40,6,0))*$H236),0)</f>
        <v>0</v>
      </c>
      <c r="T236" s="49">
        <f>IFERROR(((VLOOKUP($E236,[1]Koeficienty_ITI!$A$2:$H$40,7,0))*$H236),0)</f>
        <v>0</v>
      </c>
      <c r="U236" s="50">
        <f>IFERROR(((VLOOKUP($E236,[1]Koeficienty_ITI!$A$2:$H$40,8,0))*$H236),0)</f>
        <v>0</v>
      </c>
      <c r="V236" s="48">
        <f>IFERROR(((VLOOKUP($L236,[1]Koeficienty_ITI!$A$2:$H$40,6,0))*$H236),0)</f>
        <v>0</v>
      </c>
      <c r="W236" s="49">
        <f>IFERROR(((VLOOKUP($L236,[1]Koeficienty_ITI!$A$2:$H$40,7,0))*$H236),0)</f>
        <v>0</v>
      </c>
      <c r="X236" s="50">
        <f>IFERROR(((VLOOKUP($L236,[1]Koeficienty_ITI!$A$2:$H$40,8,0))*$H236),0)</f>
        <v>0</v>
      </c>
      <c r="Y236" s="48">
        <f t="shared" si="30"/>
        <v>0</v>
      </c>
      <c r="Z236" s="49">
        <f t="shared" si="31"/>
        <v>0</v>
      </c>
      <c r="AA236" s="51">
        <f t="shared" si="32"/>
        <v>0</v>
      </c>
      <c r="AB236" s="52" t="str">
        <f t="shared" si="37"/>
        <v>nie</v>
      </c>
      <c r="AC236" s="34" t="s">
        <v>41</v>
      </c>
      <c r="AD236" s="35" t="s">
        <v>42</v>
      </c>
      <c r="AE236" s="54"/>
      <c r="AF236" s="37" t="s">
        <v>42</v>
      </c>
      <c r="AG236" s="38" t="s">
        <v>43</v>
      </c>
      <c r="AH236" s="38" t="s">
        <v>44</v>
      </c>
    </row>
    <row r="237" spans="1:34" ht="28" hidden="1">
      <c r="A237" s="113" t="s">
        <v>221</v>
      </c>
      <c r="B237" s="105" t="s">
        <v>34</v>
      </c>
      <c r="C237" s="114" t="s">
        <v>35</v>
      </c>
      <c r="D237" s="115" t="s">
        <v>36</v>
      </c>
      <c r="E237" s="115" t="s">
        <v>45</v>
      </c>
      <c r="F237" s="115" t="s">
        <v>38</v>
      </c>
      <c r="G237" s="43">
        <v>4970</v>
      </c>
      <c r="H237" s="116">
        <v>4970</v>
      </c>
      <c r="I237" s="57">
        <f t="shared" si="34"/>
        <v>0</v>
      </c>
      <c r="J237" s="114" t="s">
        <v>35</v>
      </c>
      <c r="K237" s="115" t="s">
        <v>36</v>
      </c>
      <c r="L237" s="115" t="s">
        <v>39</v>
      </c>
      <c r="M237" s="115" t="s">
        <v>38</v>
      </c>
      <c r="N237" s="45">
        <v>2236333</v>
      </c>
      <c r="O237" s="46">
        <f>N237+H236+H237</f>
        <v>3384318</v>
      </c>
      <c r="P237" s="26" t="s">
        <v>46</v>
      </c>
      <c r="Q237" s="27" t="s">
        <v>47</v>
      </c>
      <c r="R237" s="47"/>
      <c r="S237" s="48">
        <f>IFERROR(((VLOOKUP($E237,[1]Koeficienty_ITI!$A$2:$H$40,6,0))*$H237),0)</f>
        <v>0</v>
      </c>
      <c r="T237" s="49">
        <f>IFERROR(((VLOOKUP($E237,[1]Koeficienty_ITI!$A$2:$H$40,7,0))*$H237),0)</f>
        <v>0</v>
      </c>
      <c r="U237" s="50">
        <f>IFERROR(((VLOOKUP($E237,[1]Koeficienty_ITI!$A$2:$H$40,8,0))*$H237),0)</f>
        <v>0</v>
      </c>
      <c r="V237" s="48">
        <f>IFERROR(((VLOOKUP($L237,[1]Koeficienty_ITI!$A$2:$H$40,6,0))*$H237),0)</f>
        <v>0</v>
      </c>
      <c r="W237" s="49">
        <f>IFERROR(((VLOOKUP($L237,[1]Koeficienty_ITI!$A$2:$H$40,7,0))*$H237),0)</f>
        <v>0</v>
      </c>
      <c r="X237" s="50">
        <f>IFERROR(((VLOOKUP($L237,[1]Koeficienty_ITI!$A$2:$H$40,8,0))*$H237),0)</f>
        <v>0</v>
      </c>
      <c r="Y237" s="48">
        <f t="shared" si="30"/>
        <v>0</v>
      </c>
      <c r="Z237" s="49">
        <f t="shared" si="31"/>
        <v>0</v>
      </c>
      <c r="AA237" s="51">
        <f t="shared" si="32"/>
        <v>0</v>
      </c>
      <c r="AB237" s="52" t="str">
        <f t="shared" si="37"/>
        <v>nie</v>
      </c>
      <c r="AC237" s="34" t="s">
        <v>41</v>
      </c>
      <c r="AD237" s="53" t="s">
        <v>42</v>
      </c>
      <c r="AE237" s="54"/>
      <c r="AF237" s="37" t="s">
        <v>42</v>
      </c>
      <c r="AG237" s="38" t="s">
        <v>43</v>
      </c>
      <c r="AH237" s="38" t="s">
        <v>48</v>
      </c>
    </row>
    <row r="238" spans="1:34" ht="28" hidden="1">
      <c r="A238" s="40" t="s">
        <v>221</v>
      </c>
      <c r="B238" s="22" t="s">
        <v>34</v>
      </c>
      <c r="C238" s="41" t="s">
        <v>77</v>
      </c>
      <c r="D238" s="42" t="s">
        <v>78</v>
      </c>
      <c r="E238" s="42" t="s">
        <v>95</v>
      </c>
      <c r="F238" s="42" t="s">
        <v>92</v>
      </c>
      <c r="G238" s="43">
        <v>810067</v>
      </c>
      <c r="H238" s="44">
        <v>810067</v>
      </c>
      <c r="I238" s="57">
        <f t="shared" si="34"/>
        <v>0</v>
      </c>
      <c r="J238" s="41" t="s">
        <v>77</v>
      </c>
      <c r="K238" s="42" t="s">
        <v>81</v>
      </c>
      <c r="L238" s="42" t="s">
        <v>82</v>
      </c>
      <c r="M238" s="42" t="s">
        <v>38</v>
      </c>
      <c r="N238" s="45">
        <v>1459035</v>
      </c>
      <c r="O238" s="46">
        <f>N238+H238</f>
        <v>2269102</v>
      </c>
      <c r="P238" s="26" t="s">
        <v>96</v>
      </c>
      <c r="Q238" s="27" t="s">
        <v>84</v>
      </c>
      <c r="R238" s="47"/>
      <c r="S238" s="48">
        <f>IFERROR(((VLOOKUP($E238,[1]Koeficienty_ITI!$A$2:$H$40,6,0))*$H238),0)</f>
        <v>0</v>
      </c>
      <c r="T238" s="49">
        <f>IFERROR(((VLOOKUP($E238,[1]Koeficienty_ITI!$A$2:$H$40,7,0))*$H238),0)</f>
        <v>0</v>
      </c>
      <c r="U238" s="50">
        <f>IFERROR(((VLOOKUP($E238,[1]Koeficienty_ITI!$A$2:$H$40,8,0))*$H238),0)</f>
        <v>0</v>
      </c>
      <c r="V238" s="48">
        <f>IFERROR(((VLOOKUP($L238,[1]Koeficienty_ITI!$A$2:$H$40,6,0))*$H238),0)</f>
        <v>0</v>
      </c>
      <c r="W238" s="49">
        <f>IFERROR(((VLOOKUP($L238,[1]Koeficienty_ITI!$A$2:$H$40,7,0))*$H238),0)</f>
        <v>0</v>
      </c>
      <c r="X238" s="50">
        <f>IFERROR(((VLOOKUP($L238,[1]Koeficienty_ITI!$A$2:$H$40,8,0))*$H238),0)</f>
        <v>0</v>
      </c>
      <c r="Y238" s="48">
        <f t="shared" si="30"/>
        <v>0</v>
      </c>
      <c r="Z238" s="49">
        <f t="shared" si="31"/>
        <v>0</v>
      </c>
      <c r="AA238" s="51">
        <f t="shared" si="32"/>
        <v>0</v>
      </c>
      <c r="AB238" s="52" t="s">
        <v>41</v>
      </c>
      <c r="AC238" s="55" t="s">
        <v>58</v>
      </c>
      <c r="AD238" s="53" t="s">
        <v>42</v>
      </c>
      <c r="AE238" s="54" t="s">
        <v>126</v>
      </c>
      <c r="AF238" s="37" t="s">
        <v>127</v>
      </c>
      <c r="AG238" s="38" t="s">
        <v>43</v>
      </c>
      <c r="AH238" s="38" t="s">
        <v>135</v>
      </c>
    </row>
    <row r="239" spans="1:34" ht="28" hidden="1">
      <c r="A239" s="40" t="s">
        <v>221</v>
      </c>
      <c r="B239" s="22" t="s">
        <v>34</v>
      </c>
      <c r="C239" s="41" t="s">
        <v>77</v>
      </c>
      <c r="D239" s="42" t="s">
        <v>78</v>
      </c>
      <c r="E239" s="42" t="s">
        <v>79</v>
      </c>
      <c r="F239" s="42" t="s">
        <v>92</v>
      </c>
      <c r="G239" s="43">
        <v>136665</v>
      </c>
      <c r="H239" s="44">
        <v>136665</v>
      </c>
      <c r="I239" s="57">
        <f t="shared" si="34"/>
        <v>0</v>
      </c>
      <c r="J239" s="41" t="s">
        <v>77</v>
      </c>
      <c r="K239" s="42" t="s">
        <v>81</v>
      </c>
      <c r="L239" s="42" t="s">
        <v>82</v>
      </c>
      <c r="M239" s="42" t="s">
        <v>38</v>
      </c>
      <c r="N239" s="45">
        <v>1459035</v>
      </c>
      <c r="O239" s="46">
        <f>N239+H238+H239</f>
        <v>2405767</v>
      </c>
      <c r="P239" s="26" t="s">
        <v>168</v>
      </c>
      <c r="Q239" s="27" t="s">
        <v>84</v>
      </c>
      <c r="R239" s="47"/>
      <c r="S239" s="48">
        <f>IFERROR(((VLOOKUP($E239,[1]Koeficienty_ITI!$A$2:$H$40,6,0))*$H239),0)</f>
        <v>0</v>
      </c>
      <c r="T239" s="49">
        <f>IFERROR(((VLOOKUP($E239,[1]Koeficienty_ITI!$A$2:$H$40,7,0))*$H239),0)</f>
        <v>0</v>
      </c>
      <c r="U239" s="50">
        <f>IFERROR(((VLOOKUP($E239,[1]Koeficienty_ITI!$A$2:$H$40,8,0))*$H239),0)</f>
        <v>0</v>
      </c>
      <c r="V239" s="48">
        <f>IFERROR(((VLOOKUP($L239,[1]Koeficienty_ITI!$A$2:$H$40,6,0))*$H239),0)</f>
        <v>0</v>
      </c>
      <c r="W239" s="49">
        <f>IFERROR(((VLOOKUP($L239,[1]Koeficienty_ITI!$A$2:$H$40,7,0))*$H239),0)</f>
        <v>0</v>
      </c>
      <c r="X239" s="50">
        <f>IFERROR(((VLOOKUP($L239,[1]Koeficienty_ITI!$A$2:$H$40,8,0))*$H239),0)</f>
        <v>0</v>
      </c>
      <c r="Y239" s="48">
        <f t="shared" si="30"/>
        <v>0</v>
      </c>
      <c r="Z239" s="49">
        <f t="shared" si="31"/>
        <v>0</v>
      </c>
      <c r="AA239" s="51">
        <f t="shared" si="32"/>
        <v>0</v>
      </c>
      <c r="AB239" s="52" t="str">
        <f>IF(F239=M239,"nie","áno")</f>
        <v>áno</v>
      </c>
      <c r="AC239" s="55" t="s">
        <v>58</v>
      </c>
      <c r="AD239" s="53" t="s">
        <v>59</v>
      </c>
      <c r="AE239" s="54" t="s">
        <v>60</v>
      </c>
      <c r="AF239" s="37" t="s">
        <v>42</v>
      </c>
      <c r="AG239" s="38" t="s">
        <v>43</v>
      </c>
      <c r="AH239" s="38"/>
    </row>
    <row r="240" spans="1:34" ht="28" hidden="1">
      <c r="A240" s="113" t="s">
        <v>221</v>
      </c>
      <c r="B240" s="105" t="s">
        <v>34</v>
      </c>
      <c r="C240" s="114" t="s">
        <v>98</v>
      </c>
      <c r="D240" s="115" t="s">
        <v>99</v>
      </c>
      <c r="E240" s="115" t="s">
        <v>108</v>
      </c>
      <c r="F240" s="115" t="s">
        <v>38</v>
      </c>
      <c r="G240" s="43">
        <v>358941</v>
      </c>
      <c r="H240" s="116">
        <v>358941</v>
      </c>
      <c r="I240" s="57">
        <f t="shared" si="34"/>
        <v>0</v>
      </c>
      <c r="J240" s="114" t="s">
        <v>98</v>
      </c>
      <c r="K240" s="115" t="s">
        <v>99</v>
      </c>
      <c r="L240" s="115" t="s">
        <v>129</v>
      </c>
      <c r="M240" s="115" t="s">
        <v>38</v>
      </c>
      <c r="N240" s="45">
        <v>1061915</v>
      </c>
      <c r="O240" s="46">
        <f>N240+H240</f>
        <v>1420856</v>
      </c>
      <c r="P240" s="26" t="s">
        <v>47</v>
      </c>
      <c r="Q240" s="27" t="s">
        <v>130</v>
      </c>
      <c r="R240" s="47"/>
      <c r="S240" s="48">
        <f>IFERROR(((VLOOKUP($E240,[1]Koeficienty_ITI!$A$2:$H$40,6,0))*$H240),0)</f>
        <v>0</v>
      </c>
      <c r="T240" s="49">
        <f>IFERROR(((VLOOKUP($E240,[1]Koeficienty_ITI!$A$2:$H$40,7,0))*$H240),0)</f>
        <v>0</v>
      </c>
      <c r="U240" s="50">
        <f>IFERROR(((VLOOKUP($E240,[1]Koeficienty_ITI!$A$2:$H$40,8,0))*$H240),0)</f>
        <v>0</v>
      </c>
      <c r="V240" s="48">
        <f>IFERROR(((VLOOKUP($L240,[1]Koeficienty_ITI!$A$2:$H$40,6,0))*$H240),0)</f>
        <v>0</v>
      </c>
      <c r="W240" s="49">
        <f>IFERROR(((VLOOKUP($L240,[1]Koeficienty_ITI!$A$2:$H$40,7,0))*$H240),0)</f>
        <v>0</v>
      </c>
      <c r="X240" s="50">
        <f>IFERROR(((VLOOKUP($L240,[1]Koeficienty_ITI!$A$2:$H$40,8,0))*$H240),0)</f>
        <v>0</v>
      </c>
      <c r="Y240" s="48">
        <f t="shared" si="30"/>
        <v>0</v>
      </c>
      <c r="Z240" s="49">
        <f t="shared" si="31"/>
        <v>0</v>
      </c>
      <c r="AA240" s="51">
        <f t="shared" si="32"/>
        <v>0</v>
      </c>
      <c r="AB240" s="52" t="str">
        <f>IF(F240=M240,"nie","áno")</f>
        <v>nie</v>
      </c>
      <c r="AC240" s="34" t="s">
        <v>41</v>
      </c>
      <c r="AD240" s="53" t="s">
        <v>42</v>
      </c>
      <c r="AE240" s="54"/>
      <c r="AF240" s="37" t="s">
        <v>42</v>
      </c>
      <c r="AG240" s="38" t="s">
        <v>43</v>
      </c>
      <c r="AH240" s="38" t="s">
        <v>48</v>
      </c>
    </row>
    <row r="241" spans="1:34" ht="28" hidden="1">
      <c r="A241" s="40" t="s">
        <v>222</v>
      </c>
      <c r="B241" s="22" t="s">
        <v>34</v>
      </c>
      <c r="C241" s="41" t="s">
        <v>77</v>
      </c>
      <c r="D241" s="42" t="s">
        <v>78</v>
      </c>
      <c r="E241" s="27" t="s">
        <v>95</v>
      </c>
      <c r="F241" s="42" t="s">
        <v>92</v>
      </c>
      <c r="G241" s="43">
        <v>4080985</v>
      </c>
      <c r="H241" s="44">
        <v>1000000</v>
      </c>
      <c r="I241" s="57">
        <f t="shared" si="34"/>
        <v>3080985</v>
      </c>
      <c r="J241" s="41" t="s">
        <v>122</v>
      </c>
      <c r="K241" s="42" t="s">
        <v>123</v>
      </c>
      <c r="L241" s="42" t="s">
        <v>124</v>
      </c>
      <c r="M241" s="42" t="s">
        <v>38</v>
      </c>
      <c r="N241" s="45">
        <v>4058917</v>
      </c>
      <c r="O241" s="46">
        <f>N241+H241</f>
        <v>5058917</v>
      </c>
      <c r="P241" s="26" t="s">
        <v>96</v>
      </c>
      <c r="Q241" s="27" t="s">
        <v>125</v>
      </c>
      <c r="R241" s="47"/>
      <c r="S241" s="48">
        <f>IFERROR(((VLOOKUP($E241,[1]Koeficienty_ITI!$A$2:$H$40,6,0))*$H241),0)</f>
        <v>0</v>
      </c>
      <c r="T241" s="49">
        <f>IFERROR(((VLOOKUP($E241,[1]Koeficienty_ITI!$A$2:$H$40,7,0))*$H241),0)</f>
        <v>0</v>
      </c>
      <c r="U241" s="50">
        <f>IFERROR(((VLOOKUP($E241,[1]Koeficienty_ITI!$A$2:$H$40,8,0))*$H241),0)</f>
        <v>0</v>
      </c>
      <c r="V241" s="48">
        <f>IFERROR(((VLOOKUP($L241,[1]Koeficienty_ITI!$A$2:$H$40,6,0))*$H241),0)</f>
        <v>0</v>
      </c>
      <c r="W241" s="49">
        <f>IFERROR(((VLOOKUP($L241,[1]Koeficienty_ITI!$A$2:$H$40,7,0))*$H241),0)</f>
        <v>0</v>
      </c>
      <c r="X241" s="50">
        <f>IFERROR(((VLOOKUP($L241,[1]Koeficienty_ITI!$A$2:$H$40,8,0))*$H241),0)</f>
        <v>0</v>
      </c>
      <c r="Y241" s="48">
        <f t="shared" si="30"/>
        <v>0</v>
      </c>
      <c r="Z241" s="49">
        <f t="shared" si="31"/>
        <v>0</v>
      </c>
      <c r="AA241" s="51">
        <f t="shared" si="32"/>
        <v>0</v>
      </c>
      <c r="AB241" s="52" t="s">
        <v>41</v>
      </c>
      <c r="AC241" s="55" t="s">
        <v>58</v>
      </c>
      <c r="AD241" s="53" t="s">
        <v>42</v>
      </c>
      <c r="AE241" s="54" t="s">
        <v>126</v>
      </c>
      <c r="AF241" s="37" t="s">
        <v>127</v>
      </c>
      <c r="AG241" s="38" t="s">
        <v>43</v>
      </c>
      <c r="AH241" s="38" t="s">
        <v>128</v>
      </c>
    </row>
    <row r="242" spans="1:34" ht="28" hidden="1">
      <c r="A242" s="40" t="s">
        <v>222</v>
      </c>
      <c r="B242" s="22" t="s">
        <v>34</v>
      </c>
      <c r="C242" s="41" t="s">
        <v>77</v>
      </c>
      <c r="D242" s="42" t="s">
        <v>78</v>
      </c>
      <c r="E242" s="27" t="s">
        <v>95</v>
      </c>
      <c r="F242" s="42" t="s">
        <v>92</v>
      </c>
      <c r="G242" s="43">
        <v>4080985</v>
      </c>
      <c r="H242" s="44">
        <v>1234546</v>
      </c>
      <c r="I242" s="57">
        <f>G242-H241-H242</f>
        <v>1846439</v>
      </c>
      <c r="J242" s="41" t="s">
        <v>122</v>
      </c>
      <c r="K242" s="42" t="s">
        <v>123</v>
      </c>
      <c r="L242" s="42" t="s">
        <v>162</v>
      </c>
      <c r="M242" s="42" t="s">
        <v>38</v>
      </c>
      <c r="N242" s="45">
        <v>10951051</v>
      </c>
      <c r="O242" s="46">
        <f>N242+H242</f>
        <v>12185597</v>
      </c>
      <c r="P242" s="26" t="s">
        <v>96</v>
      </c>
      <c r="Q242" s="27" t="s">
        <v>125</v>
      </c>
      <c r="R242" s="47"/>
      <c r="S242" s="48">
        <f>IFERROR(((VLOOKUP($E242,[1]Koeficienty_ITI!$A$2:$H$40,6,0))*$H242),0)</f>
        <v>0</v>
      </c>
      <c r="T242" s="49">
        <f>IFERROR(((VLOOKUP($E242,[1]Koeficienty_ITI!$A$2:$H$40,7,0))*$H242),0)</f>
        <v>0</v>
      </c>
      <c r="U242" s="50">
        <f>IFERROR(((VLOOKUP($E242,[1]Koeficienty_ITI!$A$2:$H$40,8,0))*$H242),0)</f>
        <v>0</v>
      </c>
      <c r="V242" s="48">
        <f>IFERROR(((VLOOKUP($L242,[1]Koeficienty_ITI!$A$2:$H$40,6,0))*$H242),0)</f>
        <v>0</v>
      </c>
      <c r="W242" s="49">
        <f>IFERROR(((VLOOKUP($L242,[1]Koeficienty_ITI!$A$2:$H$40,7,0))*$H242),0)</f>
        <v>0</v>
      </c>
      <c r="X242" s="50">
        <f>IFERROR(((VLOOKUP($L242,[1]Koeficienty_ITI!$A$2:$H$40,8,0))*$H242),0)</f>
        <v>0</v>
      </c>
      <c r="Y242" s="48">
        <f t="shared" si="30"/>
        <v>0</v>
      </c>
      <c r="Z242" s="49">
        <f t="shared" si="31"/>
        <v>0</v>
      </c>
      <c r="AA242" s="51">
        <f t="shared" si="32"/>
        <v>0</v>
      </c>
      <c r="AB242" s="52" t="s">
        <v>41</v>
      </c>
      <c r="AC242" s="55" t="s">
        <v>58</v>
      </c>
      <c r="AD242" s="53" t="s">
        <v>42</v>
      </c>
      <c r="AE242" s="54" t="s">
        <v>126</v>
      </c>
      <c r="AF242" s="37" t="s">
        <v>127</v>
      </c>
      <c r="AG242" s="38" t="s">
        <v>43</v>
      </c>
      <c r="AH242" s="38" t="s">
        <v>192</v>
      </c>
    </row>
    <row r="243" spans="1:34" ht="28" hidden="1">
      <c r="A243" s="113" t="s">
        <v>222</v>
      </c>
      <c r="B243" s="105" t="s">
        <v>34</v>
      </c>
      <c r="C243" s="114" t="s">
        <v>98</v>
      </c>
      <c r="D243" s="115" t="s">
        <v>99</v>
      </c>
      <c r="E243" s="117" t="s">
        <v>102</v>
      </c>
      <c r="F243" s="115" t="s">
        <v>38</v>
      </c>
      <c r="G243" s="43">
        <v>1298063</v>
      </c>
      <c r="H243" s="116">
        <v>621333.02</v>
      </c>
      <c r="I243" s="57">
        <f>G243-H243</f>
        <v>676729.98</v>
      </c>
      <c r="J243" s="114" t="s">
        <v>122</v>
      </c>
      <c r="K243" s="115" t="s">
        <v>123</v>
      </c>
      <c r="L243" s="115" t="s">
        <v>124</v>
      </c>
      <c r="M243" s="115" t="s">
        <v>38</v>
      </c>
      <c r="N243" s="45">
        <v>4058917</v>
      </c>
      <c r="O243" s="46">
        <f>N243+H241+H243</f>
        <v>5680250.0199999996</v>
      </c>
      <c r="P243" s="26"/>
      <c r="Q243" s="27"/>
      <c r="R243" s="47"/>
      <c r="S243" s="48">
        <f>IFERROR(((VLOOKUP($E243,[1]Koeficienty_ITI!$A$2:$H$40,6,0))*$H243),0)</f>
        <v>0</v>
      </c>
      <c r="T243" s="49">
        <f>IFERROR(((VLOOKUP($E243,[1]Koeficienty_ITI!$A$2:$H$40,7,0))*$H243),0)</f>
        <v>0</v>
      </c>
      <c r="U243" s="50">
        <f>IFERROR(((VLOOKUP($E243,[1]Koeficienty_ITI!$A$2:$H$40,8,0))*$H243),0)</f>
        <v>0</v>
      </c>
      <c r="V243" s="48">
        <f>IFERROR(((VLOOKUP($L243,[1]Koeficienty_ITI!$A$2:$H$40,6,0))*$H243),0)</f>
        <v>0</v>
      </c>
      <c r="W243" s="49">
        <f>IFERROR(((VLOOKUP($L243,[1]Koeficienty_ITI!$A$2:$H$40,7,0))*$H243),0)</f>
        <v>0</v>
      </c>
      <c r="X243" s="50">
        <f>IFERROR(((VLOOKUP($L243,[1]Koeficienty_ITI!$A$2:$H$40,8,0))*$H243),0)</f>
        <v>0</v>
      </c>
      <c r="Y243" s="48">
        <f t="shared" si="30"/>
        <v>0</v>
      </c>
      <c r="Z243" s="49">
        <f t="shared" si="31"/>
        <v>0</v>
      </c>
      <c r="AA243" s="51">
        <f t="shared" si="32"/>
        <v>0</v>
      </c>
      <c r="AB243" s="52" t="str">
        <f t="shared" ref="AB243:AB251" si="38">IF(F243=M243,"nie","áno")</f>
        <v>nie</v>
      </c>
      <c r="AC243" s="34" t="s">
        <v>41</v>
      </c>
      <c r="AD243" s="53" t="s">
        <v>42</v>
      </c>
      <c r="AE243" s="54" t="s">
        <v>106</v>
      </c>
      <c r="AF243" s="37" t="s">
        <v>42</v>
      </c>
      <c r="AG243" s="38" t="s">
        <v>43</v>
      </c>
      <c r="AH243" s="38" t="s">
        <v>48</v>
      </c>
    </row>
    <row r="244" spans="1:34" ht="28">
      <c r="A244" s="113" t="s">
        <v>222</v>
      </c>
      <c r="B244" s="105" t="s">
        <v>34</v>
      </c>
      <c r="C244" s="114" t="s">
        <v>98</v>
      </c>
      <c r="D244" s="115" t="s">
        <v>99</v>
      </c>
      <c r="E244" s="117" t="s">
        <v>102</v>
      </c>
      <c r="F244" s="115" t="s">
        <v>38</v>
      </c>
      <c r="G244" s="43">
        <v>1298063</v>
      </c>
      <c r="H244" s="116">
        <v>220670.62</v>
      </c>
      <c r="I244" s="57">
        <f>G244-H243-H244</f>
        <v>456059.36</v>
      </c>
      <c r="J244" s="114" t="s">
        <v>77</v>
      </c>
      <c r="K244" s="115" t="s">
        <v>81</v>
      </c>
      <c r="L244" s="115" t="s">
        <v>82</v>
      </c>
      <c r="M244" s="115" t="s">
        <v>38</v>
      </c>
      <c r="N244" s="45">
        <v>19901619</v>
      </c>
      <c r="O244" s="46">
        <f>N244+H244</f>
        <v>20122289.620000001</v>
      </c>
      <c r="P244" s="26"/>
      <c r="Q244" s="27"/>
      <c r="R244" s="47"/>
      <c r="S244" s="48">
        <f>IFERROR(((VLOOKUP($E244,[1]Koeficienty_ITI!$A$2:$H$40,6,0))*$H244),0)</f>
        <v>0</v>
      </c>
      <c r="T244" s="49">
        <f>IFERROR(((VLOOKUP($E244,[1]Koeficienty_ITI!$A$2:$H$40,7,0))*$H244),0)</f>
        <v>0</v>
      </c>
      <c r="U244" s="50">
        <f>IFERROR(((VLOOKUP($E244,[1]Koeficienty_ITI!$A$2:$H$40,8,0))*$H244),0)</f>
        <v>0</v>
      </c>
      <c r="V244" s="48">
        <f>IFERROR(((VLOOKUP($L244,[1]Koeficienty_ITI!$A$2:$H$40,6,0))*$H244),0)</f>
        <v>0</v>
      </c>
      <c r="W244" s="49">
        <f>IFERROR(((VLOOKUP($L244,[1]Koeficienty_ITI!$A$2:$H$40,7,0))*$H244),0)</f>
        <v>0</v>
      </c>
      <c r="X244" s="50">
        <f>IFERROR(((VLOOKUP($L244,[1]Koeficienty_ITI!$A$2:$H$40,8,0))*$H244),0)</f>
        <v>0</v>
      </c>
      <c r="Y244" s="48">
        <f t="shared" si="30"/>
        <v>0</v>
      </c>
      <c r="Z244" s="49">
        <f t="shared" si="31"/>
        <v>0</v>
      </c>
      <c r="AA244" s="51">
        <f t="shared" si="32"/>
        <v>0</v>
      </c>
      <c r="AB244" s="52" t="str">
        <f t="shared" si="38"/>
        <v>nie</v>
      </c>
      <c r="AC244" s="34" t="s">
        <v>41</v>
      </c>
      <c r="AD244" s="53" t="s">
        <v>42</v>
      </c>
      <c r="AE244" s="54" t="s">
        <v>106</v>
      </c>
      <c r="AF244" s="37" t="s">
        <v>42</v>
      </c>
      <c r="AG244" s="38" t="s">
        <v>43</v>
      </c>
      <c r="AH244" s="38" t="s">
        <v>48</v>
      </c>
    </row>
    <row r="245" spans="1:34" ht="28" hidden="1">
      <c r="A245" s="113" t="s">
        <v>222</v>
      </c>
      <c r="B245" s="105" t="s">
        <v>34</v>
      </c>
      <c r="C245" s="114" t="s">
        <v>98</v>
      </c>
      <c r="D245" s="115" t="s">
        <v>99</v>
      </c>
      <c r="E245" s="117" t="s">
        <v>102</v>
      </c>
      <c r="F245" s="115" t="s">
        <v>38</v>
      </c>
      <c r="G245" s="43">
        <v>1298063</v>
      </c>
      <c r="H245" s="116">
        <v>103455.58</v>
      </c>
      <c r="I245" s="57">
        <f>G245-H243-H244-H245</f>
        <v>352603.77999999997</v>
      </c>
      <c r="J245" s="114" t="s">
        <v>98</v>
      </c>
      <c r="K245" s="115" t="s">
        <v>99</v>
      </c>
      <c r="L245" s="115" t="s">
        <v>163</v>
      </c>
      <c r="M245" s="115" t="s">
        <v>38</v>
      </c>
      <c r="N245" s="45">
        <v>4148087.35</v>
      </c>
      <c r="O245" s="46">
        <f>N245+H245</f>
        <v>4251542.93</v>
      </c>
      <c r="P245" s="26"/>
      <c r="Q245" s="27"/>
      <c r="R245" s="47"/>
      <c r="S245" s="48">
        <f>IFERROR(((VLOOKUP($E245,[1]Koeficienty_ITI!$A$2:$H$40,6,0))*$H245),0)</f>
        <v>0</v>
      </c>
      <c r="T245" s="49">
        <f>IFERROR(((VLOOKUP($E245,[1]Koeficienty_ITI!$A$2:$H$40,7,0))*$H245),0)</f>
        <v>0</v>
      </c>
      <c r="U245" s="50">
        <f>IFERROR(((VLOOKUP($E245,[1]Koeficienty_ITI!$A$2:$H$40,8,0))*$H245),0)</f>
        <v>0</v>
      </c>
      <c r="V245" s="48">
        <f>IFERROR(((VLOOKUP($L245,[1]Koeficienty_ITI!$A$2:$H$40,6,0))*$H245),0)</f>
        <v>0</v>
      </c>
      <c r="W245" s="49">
        <f>IFERROR(((VLOOKUP($L245,[1]Koeficienty_ITI!$A$2:$H$40,7,0))*$H245),0)</f>
        <v>0</v>
      </c>
      <c r="X245" s="50">
        <f>IFERROR(((VLOOKUP($L245,[1]Koeficienty_ITI!$A$2:$H$40,8,0))*$H245),0)</f>
        <v>0</v>
      </c>
      <c r="Y245" s="48">
        <f t="shared" si="30"/>
        <v>0</v>
      </c>
      <c r="Z245" s="49">
        <f t="shared" si="31"/>
        <v>0</v>
      </c>
      <c r="AA245" s="51">
        <f t="shared" si="32"/>
        <v>0</v>
      </c>
      <c r="AB245" s="52" t="str">
        <f t="shared" si="38"/>
        <v>nie</v>
      </c>
      <c r="AC245" s="34" t="s">
        <v>41</v>
      </c>
      <c r="AD245" s="53" t="s">
        <v>42</v>
      </c>
      <c r="AE245" s="54"/>
      <c r="AF245" s="37" t="s">
        <v>42</v>
      </c>
      <c r="AG245" s="38" t="s">
        <v>43</v>
      </c>
      <c r="AH245" s="38" t="s">
        <v>48</v>
      </c>
    </row>
    <row r="246" spans="1:34" ht="42" hidden="1">
      <c r="A246" s="40" t="s">
        <v>222</v>
      </c>
      <c r="B246" s="22" t="s">
        <v>34</v>
      </c>
      <c r="C246" s="41" t="s">
        <v>98</v>
      </c>
      <c r="D246" s="42" t="s">
        <v>99</v>
      </c>
      <c r="E246" s="27" t="s">
        <v>102</v>
      </c>
      <c r="F246" s="42" t="s">
        <v>38</v>
      </c>
      <c r="G246" s="43">
        <v>1298063</v>
      </c>
      <c r="H246" s="44">
        <v>178353.78</v>
      </c>
      <c r="I246" s="57">
        <f>G246-H243-H244-H245-H246</f>
        <v>174249.99999999997</v>
      </c>
      <c r="J246" s="41" t="s">
        <v>49</v>
      </c>
      <c r="K246" s="42" t="s">
        <v>50</v>
      </c>
      <c r="L246" s="42" t="s">
        <v>223</v>
      </c>
      <c r="M246" s="42" t="s">
        <v>57</v>
      </c>
      <c r="N246" s="45">
        <v>7152600</v>
      </c>
      <c r="O246" s="46">
        <f>N246+H246</f>
        <v>7330953.7800000003</v>
      </c>
      <c r="P246" s="26"/>
      <c r="Q246" s="27"/>
      <c r="R246" s="47"/>
      <c r="S246" s="48">
        <f>IFERROR(((VLOOKUP($E246,[1]Koeficienty_ITI!$A$2:$H$40,6,0))*$H246),0)</f>
        <v>0</v>
      </c>
      <c r="T246" s="49">
        <f>IFERROR(((VLOOKUP($E246,[1]Koeficienty_ITI!$A$2:$H$40,7,0))*$H246),0)</f>
        <v>0</v>
      </c>
      <c r="U246" s="50">
        <f>IFERROR(((VLOOKUP($E246,[1]Koeficienty_ITI!$A$2:$H$40,8,0))*$H246),0)</f>
        <v>0</v>
      </c>
      <c r="V246" s="48">
        <f>IFERROR(((VLOOKUP($L246,[1]Koeficienty_ITI!$A$2:$H$40,6,0))*$H246),0)</f>
        <v>0</v>
      </c>
      <c r="W246" s="49">
        <f>IFERROR(((VLOOKUP($L246,[1]Koeficienty_ITI!$A$2:$H$40,7,0))*$H246),0)</f>
        <v>178353.78</v>
      </c>
      <c r="X246" s="50">
        <f>IFERROR(((VLOOKUP($L246,[1]Koeficienty_ITI!$A$2:$H$40,8,0))*$H246),0)</f>
        <v>71341.512000000002</v>
      </c>
      <c r="Y246" s="48">
        <f t="shared" si="30"/>
        <v>0</v>
      </c>
      <c r="Z246" s="49">
        <f t="shared" si="31"/>
        <v>178353.78</v>
      </c>
      <c r="AA246" s="51">
        <f t="shared" si="32"/>
        <v>71341.512000000002</v>
      </c>
      <c r="AB246" s="52" t="str">
        <f t="shared" si="38"/>
        <v>áno</v>
      </c>
      <c r="AC246" s="55" t="s">
        <v>58</v>
      </c>
      <c r="AD246" s="53" t="s">
        <v>59</v>
      </c>
      <c r="AE246" s="54" t="s">
        <v>101</v>
      </c>
      <c r="AF246" s="37" t="s">
        <v>42</v>
      </c>
      <c r="AG246" s="38" t="s">
        <v>154</v>
      </c>
      <c r="AH246" s="38"/>
    </row>
    <row r="247" spans="1:34" ht="28" hidden="1">
      <c r="A247" s="40" t="s">
        <v>224</v>
      </c>
      <c r="B247" s="22" t="s">
        <v>34</v>
      </c>
      <c r="C247" s="41" t="s">
        <v>49</v>
      </c>
      <c r="D247" s="42" t="s">
        <v>50</v>
      </c>
      <c r="E247" s="42" t="s">
        <v>51</v>
      </c>
      <c r="F247" s="42" t="s">
        <v>38</v>
      </c>
      <c r="G247" s="43">
        <v>96257</v>
      </c>
      <c r="H247" s="44">
        <v>96257</v>
      </c>
      <c r="I247" s="57">
        <f>G247-H247</f>
        <v>0</v>
      </c>
      <c r="J247" s="41" t="s">
        <v>49</v>
      </c>
      <c r="K247" s="42" t="s">
        <v>50</v>
      </c>
      <c r="L247" s="42" t="s">
        <v>119</v>
      </c>
      <c r="M247" s="42" t="s">
        <v>57</v>
      </c>
      <c r="N247" s="45">
        <v>1137789</v>
      </c>
      <c r="O247" s="46">
        <f>N247+H247</f>
        <v>1234046</v>
      </c>
      <c r="P247" s="26" t="s">
        <v>53</v>
      </c>
      <c r="Q247" s="27" t="s">
        <v>120</v>
      </c>
      <c r="R247" s="47"/>
      <c r="S247" s="48">
        <f>IFERROR(((VLOOKUP($E247,[1]Koeficienty_ITI!$A$2:$H$40,6,0))*$H247),0)</f>
        <v>0</v>
      </c>
      <c r="T247" s="49">
        <f>IFERROR(((VLOOKUP($E247,[1]Koeficienty_ITI!$A$2:$H$40,7,0))*$H247),0)</f>
        <v>96257</v>
      </c>
      <c r="U247" s="50">
        <f>IFERROR(((VLOOKUP($E247,[1]Koeficienty_ITI!$A$2:$H$40,8,0))*$H247),0)</f>
        <v>0</v>
      </c>
      <c r="V247" s="48">
        <f>IFERROR(((VLOOKUP($L247,[1]Koeficienty_ITI!$A$2:$H$40,6,0))*$H247),0)</f>
        <v>96257</v>
      </c>
      <c r="W247" s="49">
        <f>IFERROR(((VLOOKUP($L247,[1]Koeficienty_ITI!$A$2:$H$40,7,0))*$H247),0)</f>
        <v>96257</v>
      </c>
      <c r="X247" s="50">
        <f>IFERROR(((VLOOKUP($L247,[1]Koeficienty_ITI!$A$2:$H$40,8,0))*$H247),0)</f>
        <v>38502.800000000003</v>
      </c>
      <c r="Y247" s="48">
        <f t="shared" si="30"/>
        <v>96257</v>
      </c>
      <c r="Z247" s="49">
        <f t="shared" si="31"/>
        <v>0</v>
      </c>
      <c r="AA247" s="51">
        <f t="shared" si="32"/>
        <v>38502.800000000003</v>
      </c>
      <c r="AB247" s="52" t="str">
        <f t="shared" si="38"/>
        <v>áno</v>
      </c>
      <c r="AC247" s="55" t="s">
        <v>58</v>
      </c>
      <c r="AD247" s="53" t="s">
        <v>59</v>
      </c>
      <c r="AE247" s="54" t="s">
        <v>60</v>
      </c>
      <c r="AF247" s="37" t="s">
        <v>42</v>
      </c>
      <c r="AG247" s="38" t="s">
        <v>188</v>
      </c>
      <c r="AH247" s="38"/>
    </row>
    <row r="248" spans="1:34" ht="28" hidden="1">
      <c r="A248" s="40" t="s">
        <v>224</v>
      </c>
      <c r="B248" s="22" t="s">
        <v>34</v>
      </c>
      <c r="C248" s="41" t="s">
        <v>49</v>
      </c>
      <c r="D248" s="42" t="s">
        <v>50</v>
      </c>
      <c r="E248" s="42" t="s">
        <v>56</v>
      </c>
      <c r="F248" s="42" t="s">
        <v>57</v>
      </c>
      <c r="G248" s="43">
        <v>113252</v>
      </c>
      <c r="H248" s="44">
        <v>113252</v>
      </c>
      <c r="I248" s="57">
        <v>0</v>
      </c>
      <c r="J248" s="41" t="s">
        <v>49</v>
      </c>
      <c r="K248" s="42" t="s">
        <v>50</v>
      </c>
      <c r="L248" s="42" t="s">
        <v>119</v>
      </c>
      <c r="M248" s="42" t="s">
        <v>57</v>
      </c>
      <c r="N248" s="45">
        <v>1137789</v>
      </c>
      <c r="O248" s="46">
        <f>N248+H247+H248</f>
        <v>1347298</v>
      </c>
      <c r="P248" s="26" t="s">
        <v>54</v>
      </c>
      <c r="Q248" s="27" t="s">
        <v>120</v>
      </c>
      <c r="R248" s="47"/>
      <c r="S248" s="48">
        <f>IFERROR(((VLOOKUP($E248,[1]Koeficienty_ITI!$A$2:$H$40,6,0))*$H248),0)</f>
        <v>0</v>
      </c>
      <c r="T248" s="49">
        <f>IFERROR(((VLOOKUP($E248,[1]Koeficienty_ITI!$A$2:$H$40,7,0))*$H248),0)</f>
        <v>113252</v>
      </c>
      <c r="U248" s="50">
        <f>IFERROR(((VLOOKUP($E248,[1]Koeficienty_ITI!$A$2:$H$40,8,0))*$H248),0)</f>
        <v>45300.800000000003</v>
      </c>
      <c r="V248" s="48">
        <f>IFERROR(((VLOOKUP($L248,[1]Koeficienty_ITI!$A$2:$H$40,6,0))*$H248),0)</f>
        <v>113252</v>
      </c>
      <c r="W248" s="49">
        <f>IFERROR(((VLOOKUP($L248,[1]Koeficienty_ITI!$A$2:$H$40,7,0))*$H248),0)</f>
        <v>113252</v>
      </c>
      <c r="X248" s="50">
        <f>IFERROR(((VLOOKUP($L248,[1]Koeficienty_ITI!$A$2:$H$40,8,0))*$H248),0)</f>
        <v>45300.800000000003</v>
      </c>
      <c r="Y248" s="48">
        <f t="shared" si="30"/>
        <v>113252</v>
      </c>
      <c r="Z248" s="49">
        <f t="shared" si="31"/>
        <v>0</v>
      </c>
      <c r="AA248" s="51">
        <f t="shared" si="32"/>
        <v>0</v>
      </c>
      <c r="AB248" s="52" t="str">
        <f t="shared" si="38"/>
        <v>nie</v>
      </c>
      <c r="AC248" s="34" t="s">
        <v>41</v>
      </c>
      <c r="AD248" s="53" t="s">
        <v>42</v>
      </c>
      <c r="AE248" s="54"/>
      <c r="AF248" s="37" t="s">
        <v>42</v>
      </c>
      <c r="AG248" s="38" t="s">
        <v>88</v>
      </c>
      <c r="AH248" s="38" t="s">
        <v>121</v>
      </c>
    </row>
    <row r="249" spans="1:34" ht="28" hidden="1">
      <c r="A249" s="40" t="s">
        <v>224</v>
      </c>
      <c r="B249" s="22" t="s">
        <v>34</v>
      </c>
      <c r="C249" s="41" t="s">
        <v>49</v>
      </c>
      <c r="D249" s="42" t="s">
        <v>50</v>
      </c>
      <c r="E249" s="42" t="s">
        <v>114</v>
      </c>
      <c r="F249" s="42" t="s">
        <v>57</v>
      </c>
      <c r="G249" s="43">
        <v>269118</v>
      </c>
      <c r="H249" s="44">
        <v>269118</v>
      </c>
      <c r="I249" s="57">
        <v>0</v>
      </c>
      <c r="J249" s="41" t="s">
        <v>49</v>
      </c>
      <c r="K249" s="42" t="s">
        <v>50</v>
      </c>
      <c r="L249" s="42" t="s">
        <v>119</v>
      </c>
      <c r="M249" s="42" t="s">
        <v>57</v>
      </c>
      <c r="N249" s="45">
        <v>1137789</v>
      </c>
      <c r="O249" s="46">
        <f>N249+H247+H248+H249</f>
        <v>1616416</v>
      </c>
      <c r="P249" s="56" t="s">
        <v>115</v>
      </c>
      <c r="Q249" s="27" t="s">
        <v>120</v>
      </c>
      <c r="R249" s="47" t="s">
        <v>225</v>
      </c>
      <c r="S249" s="48">
        <f>H249*1</f>
        <v>269118</v>
      </c>
      <c r="T249" s="49">
        <f>H249*1</f>
        <v>269118</v>
      </c>
      <c r="U249" s="50">
        <f>H249*0</f>
        <v>0</v>
      </c>
      <c r="V249" s="48">
        <f>IFERROR(((VLOOKUP($L249,[1]Koeficienty_ITI!$A$2:$H$40,6,0))*$H249),0)</f>
        <v>269118</v>
      </c>
      <c r="W249" s="49">
        <f>IFERROR(((VLOOKUP($L249,[1]Koeficienty_ITI!$A$2:$H$40,7,0))*$H249),0)</f>
        <v>269118</v>
      </c>
      <c r="X249" s="50">
        <f>IFERROR(((VLOOKUP($L249,[1]Koeficienty_ITI!$A$2:$H$40,8,0))*$H249),0)</f>
        <v>107647.20000000001</v>
      </c>
      <c r="Y249" s="48">
        <f t="shared" si="30"/>
        <v>0</v>
      </c>
      <c r="Z249" s="49">
        <f t="shared" si="31"/>
        <v>0</v>
      </c>
      <c r="AA249" s="51">
        <f t="shared" si="32"/>
        <v>107647.20000000001</v>
      </c>
      <c r="AB249" s="52" t="str">
        <f t="shared" si="38"/>
        <v>nie</v>
      </c>
      <c r="AC249" s="34" t="s">
        <v>41</v>
      </c>
      <c r="AD249" s="53" t="s">
        <v>42</v>
      </c>
      <c r="AE249" s="54"/>
      <c r="AF249" s="37" t="s">
        <v>42</v>
      </c>
      <c r="AG249" s="38" t="s">
        <v>154</v>
      </c>
      <c r="AH249" s="38" t="s">
        <v>121</v>
      </c>
    </row>
    <row r="250" spans="1:34" ht="28" hidden="1">
      <c r="A250" s="40" t="s">
        <v>224</v>
      </c>
      <c r="B250" s="22" t="s">
        <v>34</v>
      </c>
      <c r="C250" s="41" t="s">
        <v>49</v>
      </c>
      <c r="D250" s="42" t="s">
        <v>50</v>
      </c>
      <c r="E250" s="42" t="s">
        <v>61</v>
      </c>
      <c r="F250" s="42" t="s">
        <v>57</v>
      </c>
      <c r="G250" s="43">
        <v>43182</v>
      </c>
      <c r="H250" s="44">
        <v>43182</v>
      </c>
      <c r="I250" s="57">
        <v>0</v>
      </c>
      <c r="J250" s="41" t="s">
        <v>49</v>
      </c>
      <c r="K250" s="42" t="s">
        <v>50</v>
      </c>
      <c r="L250" s="42" t="s">
        <v>119</v>
      </c>
      <c r="M250" s="42" t="s">
        <v>57</v>
      </c>
      <c r="N250" s="45">
        <v>1137789</v>
      </c>
      <c r="O250" s="46">
        <f>N250+H247+H248+H249+H250</f>
        <v>1659598</v>
      </c>
      <c r="P250" s="26" t="s">
        <v>63</v>
      </c>
      <c r="Q250" s="27" t="s">
        <v>120</v>
      </c>
      <c r="R250" s="47"/>
      <c r="S250" s="48">
        <f>IFERROR(((VLOOKUP($E250,[1]Koeficienty_ITI!$A$2:$H$40,6,0))*$H250),0)</f>
        <v>17272.8</v>
      </c>
      <c r="T250" s="49">
        <f>IFERROR(((VLOOKUP($E250,[1]Koeficienty_ITI!$A$2:$H$40,7,0))*$H250),0)</f>
        <v>43182</v>
      </c>
      <c r="U250" s="50">
        <f>IFERROR(((VLOOKUP($E250,[1]Koeficienty_ITI!$A$2:$H$40,8,0))*$H250),0)</f>
        <v>0</v>
      </c>
      <c r="V250" s="48">
        <f>IFERROR(((VLOOKUP($L250,[1]Koeficienty_ITI!$A$2:$H$40,6,0))*$H250),0)</f>
        <v>43182</v>
      </c>
      <c r="W250" s="49">
        <f>IFERROR(((VLOOKUP($L250,[1]Koeficienty_ITI!$A$2:$H$40,7,0))*$H250),0)</f>
        <v>43182</v>
      </c>
      <c r="X250" s="50">
        <f>IFERROR(((VLOOKUP($L250,[1]Koeficienty_ITI!$A$2:$H$40,8,0))*$H250),0)</f>
        <v>17272.8</v>
      </c>
      <c r="Y250" s="48">
        <f t="shared" si="30"/>
        <v>25909.200000000001</v>
      </c>
      <c r="Z250" s="49">
        <f t="shared" si="31"/>
        <v>0</v>
      </c>
      <c r="AA250" s="51">
        <f t="shared" si="32"/>
        <v>17272.8</v>
      </c>
      <c r="AB250" s="52" t="str">
        <f t="shared" si="38"/>
        <v>nie</v>
      </c>
      <c r="AC250" s="34" t="s">
        <v>41</v>
      </c>
      <c r="AD250" s="53" t="s">
        <v>42</v>
      </c>
      <c r="AE250" s="54"/>
      <c r="AF250" s="37" t="s">
        <v>42</v>
      </c>
      <c r="AG250" s="38" t="s">
        <v>188</v>
      </c>
      <c r="AH250" s="38" t="s">
        <v>121</v>
      </c>
    </row>
    <row r="251" spans="1:34" ht="28" hidden="1">
      <c r="A251" s="40" t="s">
        <v>224</v>
      </c>
      <c r="B251" s="22" t="s">
        <v>34</v>
      </c>
      <c r="C251" s="41" t="s">
        <v>49</v>
      </c>
      <c r="D251" s="42" t="s">
        <v>50</v>
      </c>
      <c r="E251" s="42" t="s">
        <v>52</v>
      </c>
      <c r="F251" s="42" t="s">
        <v>38</v>
      </c>
      <c r="G251" s="43">
        <v>200536</v>
      </c>
      <c r="H251" s="44">
        <v>25500</v>
      </c>
      <c r="I251" s="57">
        <v>175036</v>
      </c>
      <c r="J251" s="41" t="s">
        <v>49</v>
      </c>
      <c r="K251" s="42" t="s">
        <v>50</v>
      </c>
      <c r="L251" s="42" t="s">
        <v>119</v>
      </c>
      <c r="M251" s="42" t="s">
        <v>57</v>
      </c>
      <c r="N251" s="45">
        <v>1137789</v>
      </c>
      <c r="O251" s="46">
        <f>N251+H247+H248+H249+H250+H251</f>
        <v>1685098</v>
      </c>
      <c r="P251" s="26" t="s">
        <v>54</v>
      </c>
      <c r="Q251" s="27" t="s">
        <v>120</v>
      </c>
      <c r="R251" s="47"/>
      <c r="S251" s="48">
        <f>IFERROR(((VLOOKUP($E251,[1]Koeficienty_ITI!$A$2:$H$40,6,0))*$H251),0)</f>
        <v>0</v>
      </c>
      <c r="T251" s="49">
        <f>IFERROR(((VLOOKUP($E251,[1]Koeficienty_ITI!$A$2:$H$40,7,0))*$H251),0)</f>
        <v>25500</v>
      </c>
      <c r="U251" s="50">
        <f>IFERROR(((VLOOKUP($E251,[1]Koeficienty_ITI!$A$2:$H$40,8,0))*$H251),0)</f>
        <v>10200</v>
      </c>
      <c r="V251" s="48">
        <f>IFERROR(((VLOOKUP($L251,[1]Koeficienty_ITI!$A$2:$H$40,6,0))*$H251),0)</f>
        <v>25500</v>
      </c>
      <c r="W251" s="49">
        <f>IFERROR(((VLOOKUP($L251,[1]Koeficienty_ITI!$A$2:$H$40,7,0))*$H251),0)</f>
        <v>25500</v>
      </c>
      <c r="X251" s="50">
        <f>IFERROR(((VLOOKUP($L251,[1]Koeficienty_ITI!$A$2:$H$40,8,0))*$H251),0)</f>
        <v>10200</v>
      </c>
      <c r="Y251" s="48">
        <f t="shared" si="30"/>
        <v>25500</v>
      </c>
      <c r="Z251" s="49">
        <f t="shared" si="31"/>
        <v>0</v>
      </c>
      <c r="AA251" s="51">
        <f t="shared" si="32"/>
        <v>0</v>
      </c>
      <c r="AB251" s="52" t="str">
        <f t="shared" si="38"/>
        <v>áno</v>
      </c>
      <c r="AC251" s="55" t="s">
        <v>58</v>
      </c>
      <c r="AD251" s="53" t="s">
        <v>59</v>
      </c>
      <c r="AE251" s="54" t="s">
        <v>60</v>
      </c>
      <c r="AF251" s="37" t="s">
        <v>42</v>
      </c>
      <c r="AG251" s="38" t="s">
        <v>88</v>
      </c>
      <c r="AH251" s="38"/>
    </row>
    <row r="252" spans="1:34" ht="28" hidden="1">
      <c r="A252" s="40" t="s">
        <v>224</v>
      </c>
      <c r="B252" s="22" t="s">
        <v>34</v>
      </c>
      <c r="C252" s="41" t="s">
        <v>77</v>
      </c>
      <c r="D252" s="42" t="s">
        <v>78</v>
      </c>
      <c r="E252" s="42" t="s">
        <v>95</v>
      </c>
      <c r="F252" s="42" t="s">
        <v>92</v>
      </c>
      <c r="G252" s="43">
        <v>356380</v>
      </c>
      <c r="H252" s="44">
        <v>170000</v>
      </c>
      <c r="I252" s="57">
        <v>186380</v>
      </c>
      <c r="J252" s="41" t="s">
        <v>77</v>
      </c>
      <c r="K252" s="42" t="s">
        <v>81</v>
      </c>
      <c r="L252" s="42" t="s">
        <v>82</v>
      </c>
      <c r="M252" s="42" t="s">
        <v>38</v>
      </c>
      <c r="N252" s="45">
        <v>628537</v>
      </c>
      <c r="O252" s="46">
        <f>N252+H252</f>
        <v>798537</v>
      </c>
      <c r="P252" s="26" t="s">
        <v>96</v>
      </c>
      <c r="Q252" s="27" t="s">
        <v>84</v>
      </c>
      <c r="R252" s="47"/>
      <c r="S252" s="48">
        <f>IFERROR(((VLOOKUP($E252,[1]Koeficienty_ITI!$A$2:$H$40,6,0))*$H252),0)</f>
        <v>0</v>
      </c>
      <c r="T252" s="49">
        <f>IFERROR(((VLOOKUP($E252,[1]Koeficienty_ITI!$A$2:$H$40,7,0))*$H252),0)</f>
        <v>0</v>
      </c>
      <c r="U252" s="50">
        <f>IFERROR(((VLOOKUP($E252,[1]Koeficienty_ITI!$A$2:$H$40,8,0))*$H252),0)</f>
        <v>0</v>
      </c>
      <c r="V252" s="48">
        <f>IFERROR(((VLOOKUP($L252,[1]Koeficienty_ITI!$A$2:$H$40,6,0))*$H252),0)</f>
        <v>0</v>
      </c>
      <c r="W252" s="49">
        <f>IFERROR(((VLOOKUP($L252,[1]Koeficienty_ITI!$A$2:$H$40,7,0))*$H252),0)</f>
        <v>0</v>
      </c>
      <c r="X252" s="50">
        <f>IFERROR(((VLOOKUP($L252,[1]Koeficienty_ITI!$A$2:$H$40,8,0))*$H252),0)</f>
        <v>0</v>
      </c>
      <c r="Y252" s="48">
        <f t="shared" si="30"/>
        <v>0</v>
      </c>
      <c r="Z252" s="49">
        <f t="shared" si="31"/>
        <v>0</v>
      </c>
      <c r="AA252" s="51">
        <f t="shared" si="32"/>
        <v>0</v>
      </c>
      <c r="AB252" s="52" t="s">
        <v>41</v>
      </c>
      <c r="AC252" s="55" t="s">
        <v>58</v>
      </c>
      <c r="AD252" s="53" t="s">
        <v>42</v>
      </c>
      <c r="AE252" s="54" t="s">
        <v>126</v>
      </c>
      <c r="AF252" s="37" t="s">
        <v>127</v>
      </c>
      <c r="AG252" s="38" t="s">
        <v>43</v>
      </c>
      <c r="AH252" s="38" t="s">
        <v>135</v>
      </c>
    </row>
    <row r="253" spans="1:34" ht="28" hidden="1">
      <c r="A253" s="40" t="s">
        <v>224</v>
      </c>
      <c r="B253" s="22" t="s">
        <v>34</v>
      </c>
      <c r="C253" s="41" t="s">
        <v>49</v>
      </c>
      <c r="D253" s="42" t="s">
        <v>65</v>
      </c>
      <c r="E253" s="42" t="s">
        <v>66</v>
      </c>
      <c r="F253" s="42" t="s">
        <v>67</v>
      </c>
      <c r="G253" s="43">
        <v>4154031</v>
      </c>
      <c r="H253" s="44">
        <v>425000</v>
      </c>
      <c r="I253" s="57">
        <v>3729031</v>
      </c>
      <c r="J253" s="41" t="s">
        <v>49</v>
      </c>
      <c r="K253" s="42" t="s">
        <v>65</v>
      </c>
      <c r="L253" s="42" t="s">
        <v>147</v>
      </c>
      <c r="M253" s="42" t="s">
        <v>38</v>
      </c>
      <c r="N253" s="45">
        <v>655900</v>
      </c>
      <c r="O253" s="46">
        <f>N253+H253</f>
        <v>1080900</v>
      </c>
      <c r="P253" s="26" t="s">
        <v>71</v>
      </c>
      <c r="Q253" s="27" t="s">
        <v>148</v>
      </c>
      <c r="R253" s="47" t="s">
        <v>76</v>
      </c>
      <c r="S253" s="48">
        <f>H253*1</f>
        <v>425000</v>
      </c>
      <c r="T253" s="49">
        <f>H253*0.4</f>
        <v>170000</v>
      </c>
      <c r="U253" s="50">
        <f>H253*0</f>
        <v>0</v>
      </c>
      <c r="V253" s="48">
        <f>IFERROR(((VLOOKUP($L253,[1]Koeficienty_ITI!$A$2:$H$40,6,0))*$H253),0)</f>
        <v>425000</v>
      </c>
      <c r="W253" s="49">
        <f>IFERROR(((VLOOKUP($L253,[1]Koeficienty_ITI!$A$2:$H$40,7,0))*$H253),0)</f>
        <v>425000</v>
      </c>
      <c r="X253" s="50">
        <f>IFERROR(((VLOOKUP($L253,[1]Koeficienty_ITI!$A$2:$H$40,8,0))*$H253),0)</f>
        <v>0</v>
      </c>
      <c r="Y253" s="48">
        <f t="shared" si="30"/>
        <v>0</v>
      </c>
      <c r="Z253" s="49">
        <f t="shared" si="31"/>
        <v>255000</v>
      </c>
      <c r="AA253" s="51">
        <f t="shared" si="32"/>
        <v>0</v>
      </c>
      <c r="AB253" s="52" t="str">
        <f>IF(F253=M253,"nie","áno")</f>
        <v>áno</v>
      </c>
      <c r="AC253" s="55" t="s">
        <v>58</v>
      </c>
      <c r="AD253" s="53" t="s">
        <v>59</v>
      </c>
      <c r="AE253" s="54" t="s">
        <v>60</v>
      </c>
      <c r="AF253" s="37" t="s">
        <v>42</v>
      </c>
      <c r="AG253" s="38" t="s">
        <v>43</v>
      </c>
      <c r="AH253" s="38"/>
    </row>
    <row r="254" spans="1:34" ht="28" hidden="1">
      <c r="A254" s="40" t="s">
        <v>224</v>
      </c>
      <c r="B254" s="22" t="s">
        <v>34</v>
      </c>
      <c r="C254" s="41" t="s">
        <v>49</v>
      </c>
      <c r="D254" s="42" t="s">
        <v>65</v>
      </c>
      <c r="E254" s="42" t="s">
        <v>66</v>
      </c>
      <c r="F254" s="42" t="s">
        <v>67</v>
      </c>
      <c r="G254" s="43">
        <v>4154031</v>
      </c>
      <c r="H254" s="44">
        <v>1660900</v>
      </c>
      <c r="I254" s="57">
        <f>G254-H253-H254</f>
        <v>2068131</v>
      </c>
      <c r="J254" s="41" t="s">
        <v>49</v>
      </c>
      <c r="K254" s="42" t="s">
        <v>68</v>
      </c>
      <c r="L254" s="42" t="s">
        <v>69</v>
      </c>
      <c r="M254" s="42" t="s">
        <v>70</v>
      </c>
      <c r="N254" s="45">
        <v>892577</v>
      </c>
      <c r="O254" s="46">
        <f>N254+H254</f>
        <v>2553477</v>
      </c>
      <c r="P254" s="26" t="s">
        <v>71</v>
      </c>
      <c r="Q254" s="27" t="s">
        <v>158</v>
      </c>
      <c r="R254" s="47" t="s">
        <v>76</v>
      </c>
      <c r="S254" s="48">
        <f>H254*1</f>
        <v>1660900</v>
      </c>
      <c r="T254" s="49">
        <f>H254*0.4</f>
        <v>664360</v>
      </c>
      <c r="U254" s="50">
        <f>H254*0</f>
        <v>0</v>
      </c>
      <c r="V254" s="48">
        <f>IFERROR(((VLOOKUP($L254,[1]Koeficienty_ITI!$A$2:$H$40,6,0))*$H254),0)</f>
        <v>1660900</v>
      </c>
      <c r="W254" s="49">
        <f>IFERROR(((VLOOKUP($L254,[1]Koeficienty_ITI!$A$2:$H$40,7,0))*$H254),0)</f>
        <v>664360</v>
      </c>
      <c r="X254" s="50">
        <f>IFERROR(((VLOOKUP($L254,[1]Koeficienty_ITI!$A$2:$H$40,8,0))*$H254),0)</f>
        <v>0</v>
      </c>
      <c r="Y254" s="48">
        <f t="shared" si="30"/>
        <v>0</v>
      </c>
      <c r="Z254" s="49">
        <f t="shared" si="31"/>
        <v>0</v>
      </c>
      <c r="AA254" s="51">
        <f t="shared" si="32"/>
        <v>0</v>
      </c>
      <c r="AB254" s="52" t="str">
        <f>IF(F254=M254,"nie","áno")</f>
        <v>áno</v>
      </c>
      <c r="AC254" s="55" t="s">
        <v>58</v>
      </c>
      <c r="AD254" s="53" t="s">
        <v>59</v>
      </c>
      <c r="AE254" s="54" t="s">
        <v>60</v>
      </c>
      <c r="AF254" s="37" t="s">
        <v>42</v>
      </c>
      <c r="AG254" s="38" t="s">
        <v>43</v>
      </c>
      <c r="AH254" s="38"/>
    </row>
    <row r="255" spans="1:34" ht="28" hidden="1">
      <c r="A255" s="113" t="s">
        <v>224</v>
      </c>
      <c r="B255" s="105" t="s">
        <v>34</v>
      </c>
      <c r="C255" s="114" t="s">
        <v>98</v>
      </c>
      <c r="D255" s="115" t="s">
        <v>99</v>
      </c>
      <c r="E255" s="115" t="s">
        <v>107</v>
      </c>
      <c r="F255" s="115" t="s">
        <v>38</v>
      </c>
      <c r="G255" s="43">
        <v>155370</v>
      </c>
      <c r="H255" s="116">
        <v>155370</v>
      </c>
      <c r="I255" s="57">
        <v>0</v>
      </c>
      <c r="J255" s="114" t="s">
        <v>98</v>
      </c>
      <c r="K255" s="115" t="s">
        <v>99</v>
      </c>
      <c r="L255" s="115" t="s">
        <v>129</v>
      </c>
      <c r="M255" s="115" t="s">
        <v>38</v>
      </c>
      <c r="N255" s="45">
        <v>2347783</v>
      </c>
      <c r="O255" s="46">
        <f>N255+H255</f>
        <v>2503153</v>
      </c>
      <c r="P255" s="26" t="s">
        <v>47</v>
      </c>
      <c r="Q255" s="27" t="s">
        <v>130</v>
      </c>
      <c r="R255" s="47"/>
      <c r="S255" s="48">
        <f>IFERROR(((VLOOKUP($E255,[1]Koeficienty_ITI!$A$2:$H$40,6,0))*$H255),0)</f>
        <v>0</v>
      </c>
      <c r="T255" s="49">
        <f>IFERROR(((VLOOKUP($E255,[1]Koeficienty_ITI!$A$2:$H$40,7,0))*$H255),0)</f>
        <v>0</v>
      </c>
      <c r="U255" s="50">
        <f>IFERROR(((VLOOKUP($E255,[1]Koeficienty_ITI!$A$2:$H$40,8,0))*$H255),0)</f>
        <v>0</v>
      </c>
      <c r="V255" s="48">
        <f>IFERROR(((VLOOKUP($L255,[1]Koeficienty_ITI!$A$2:$H$40,6,0))*$H255),0)</f>
        <v>0</v>
      </c>
      <c r="W255" s="49">
        <f>IFERROR(((VLOOKUP($L255,[1]Koeficienty_ITI!$A$2:$H$40,7,0))*$H255),0)</f>
        <v>0</v>
      </c>
      <c r="X255" s="50">
        <f>IFERROR(((VLOOKUP($L255,[1]Koeficienty_ITI!$A$2:$H$40,8,0))*$H255),0)</f>
        <v>0</v>
      </c>
      <c r="Y255" s="48">
        <f t="shared" si="30"/>
        <v>0</v>
      </c>
      <c r="Z255" s="49">
        <f t="shared" si="31"/>
        <v>0</v>
      </c>
      <c r="AA255" s="51">
        <f t="shared" si="32"/>
        <v>0</v>
      </c>
      <c r="AB255" s="52" t="str">
        <f>IF(F255=M255,"nie","áno")</f>
        <v>nie</v>
      </c>
      <c r="AC255" s="34" t="s">
        <v>41</v>
      </c>
      <c r="AD255" s="53" t="s">
        <v>42</v>
      </c>
      <c r="AE255" s="54"/>
      <c r="AF255" s="37" t="s">
        <v>42</v>
      </c>
      <c r="AG255" s="38" t="s">
        <v>43</v>
      </c>
      <c r="AH255" s="38" t="s">
        <v>48</v>
      </c>
    </row>
    <row r="256" spans="1:34" ht="28.5" hidden="1" thickBot="1">
      <c r="A256" s="121" t="s">
        <v>224</v>
      </c>
      <c r="B256" s="121" t="s">
        <v>34</v>
      </c>
      <c r="C256" s="122" t="s">
        <v>98</v>
      </c>
      <c r="D256" s="123" t="s">
        <v>99</v>
      </c>
      <c r="E256" s="123" t="s">
        <v>108</v>
      </c>
      <c r="F256" s="123" t="s">
        <v>38</v>
      </c>
      <c r="G256" s="81">
        <v>153643</v>
      </c>
      <c r="H256" s="124">
        <v>153643</v>
      </c>
      <c r="I256" s="82">
        <v>0</v>
      </c>
      <c r="J256" s="122" t="s">
        <v>98</v>
      </c>
      <c r="K256" s="123" t="s">
        <v>99</v>
      </c>
      <c r="L256" s="123" t="s">
        <v>129</v>
      </c>
      <c r="M256" s="123" t="s">
        <v>38</v>
      </c>
      <c r="N256" s="83">
        <v>2347783</v>
      </c>
      <c r="O256" s="84">
        <f>N256+H255+H256</f>
        <v>2656796</v>
      </c>
      <c r="P256" s="85" t="s">
        <v>47</v>
      </c>
      <c r="Q256" s="86" t="s">
        <v>130</v>
      </c>
      <c r="R256" s="87"/>
      <c r="S256" s="88">
        <f>IFERROR(((VLOOKUP($E256,[1]Koeficienty_ITI!$A$2:$H$40,6,0))*$H256),0)</f>
        <v>0</v>
      </c>
      <c r="T256" s="89">
        <f>IFERROR(((VLOOKUP($E256,[1]Koeficienty_ITI!$A$2:$H$40,7,0))*$H256),0)</f>
        <v>0</v>
      </c>
      <c r="U256" s="90">
        <f>IFERROR(((VLOOKUP($E256,[1]Koeficienty_ITI!$A$2:$H$40,8,0))*$H256),0)</f>
        <v>0</v>
      </c>
      <c r="V256" s="88">
        <f>IFERROR(((VLOOKUP($L256,[1]Koeficienty_ITI!$A$2:$H$40,6,0))*$H256),0)</f>
        <v>0</v>
      </c>
      <c r="W256" s="89">
        <f>IFERROR(((VLOOKUP($L256,[1]Koeficienty_ITI!$A$2:$H$40,7,0))*$H256),0)</f>
        <v>0</v>
      </c>
      <c r="X256" s="90">
        <f>IFERROR(((VLOOKUP($L256,[1]Koeficienty_ITI!$A$2:$H$40,8,0))*$H256),0)</f>
        <v>0</v>
      </c>
      <c r="Y256" s="88">
        <f t="shared" si="30"/>
        <v>0</v>
      </c>
      <c r="Z256" s="89">
        <f t="shared" si="31"/>
        <v>0</v>
      </c>
      <c r="AA256" s="91">
        <f t="shared" si="32"/>
        <v>0</v>
      </c>
      <c r="AB256" s="92" t="str">
        <f>IF(F256=M256,"nie","áno")</f>
        <v>nie</v>
      </c>
      <c r="AC256" s="86" t="s">
        <v>41</v>
      </c>
      <c r="AD256" s="53" t="s">
        <v>42</v>
      </c>
      <c r="AE256" s="93"/>
      <c r="AF256" s="94" t="s">
        <v>42</v>
      </c>
      <c r="AG256" s="95" t="s">
        <v>43</v>
      </c>
      <c r="AH256" s="95" t="s">
        <v>48</v>
      </c>
    </row>
    <row r="257" spans="1:34">
      <c r="Y257" s="96"/>
      <c r="Z257" s="96"/>
      <c r="AA257" s="96"/>
      <c r="AB257" s="97"/>
      <c r="AC257" s="97"/>
    </row>
    <row r="263" spans="1:34" s="1" customFormat="1">
      <c r="A263" s="101"/>
      <c r="B263" s="101"/>
      <c r="C263" s="101"/>
      <c r="D263" s="101"/>
      <c r="E263" s="101"/>
      <c r="F263" s="101"/>
      <c r="G263" s="98"/>
      <c r="H263" s="125"/>
      <c r="I263" s="98"/>
      <c r="J263" s="101"/>
      <c r="K263" s="101"/>
      <c r="L263" s="101"/>
      <c r="M263" s="101"/>
      <c r="N263" s="3"/>
      <c r="O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D263" s="4"/>
      <c r="AE263" s="5"/>
      <c r="AF263" s="4"/>
      <c r="AG263" s="3"/>
      <c r="AH263" s="3"/>
    </row>
    <row r="265" spans="1:34" s="1" customFormat="1">
      <c r="A265" s="101"/>
      <c r="B265" s="101"/>
      <c r="C265" s="101"/>
      <c r="D265" s="101"/>
      <c r="E265" s="101"/>
      <c r="F265" s="101"/>
      <c r="G265" s="2"/>
      <c r="H265" s="109"/>
      <c r="I265" s="99"/>
      <c r="J265" s="101"/>
      <c r="K265" s="101"/>
      <c r="L265" s="101"/>
      <c r="M265" s="101"/>
      <c r="N265" s="3"/>
      <c r="O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D265" s="4"/>
      <c r="AE265" s="5"/>
      <c r="AF265" s="4"/>
      <c r="AG265" s="3"/>
      <c r="AH265" s="3"/>
    </row>
    <row r="342" spans="17:17">
      <c r="Q342" s="1">
        <v>8</v>
      </c>
    </row>
  </sheetData>
  <autoFilter ref="A5:AG256">
    <filterColumn colId="5">
      <filters>
        <filter val="MIRRI SR"/>
      </filters>
    </filterColumn>
    <filterColumn colId="11">
      <filters>
        <filter val="RSO4.2"/>
      </filters>
    </filterColumn>
    <filterColumn colId="12">
      <filters>
        <filter val="MIRRI SR"/>
      </filters>
    </filterColumn>
    <filterColumn colId="28">
      <filters>
        <filter val="áno"/>
      </filters>
    </filterColumn>
  </autoFilter>
  <sortState ref="A5:AH255">
    <sortCondition descending="1" ref="B5"/>
  </sortState>
  <mergeCells count="5">
    <mergeCell ref="S4:U4"/>
    <mergeCell ref="V4:X4"/>
    <mergeCell ref="Y4:AA4"/>
    <mergeCell ref="A3:M3"/>
    <mergeCell ref="L1:M1"/>
  </mergeCells>
  <conditionalFormatting sqref="Y6:AA256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AF6:AF256 AD6:AD256">
    <cfRule type="cellIs" dxfId="3" priority="1" operator="equal">
      <formula>"predbežne neakceptované"</formula>
    </cfRule>
    <cfRule type="cellIs" dxfId="2" priority="2" operator="equal">
      <formula>"predbežne akceptované"</formula>
    </cfRule>
    <cfRule type="cellIs" dxfId="1" priority="3" operator="equal">
      <formula>"akceptované"</formula>
    </cfRule>
    <cfRule type="cellIs" dxfId="0" priority="4" operator="equal">
      <formula>"neakceptované"</formula>
    </cfRule>
  </conditionalFormatting>
  <printOptions horizontalCentered="1"/>
  <pageMargins left="0.19685039370078741" right="0.19685039370078741" top="0.19685039370078741" bottom="0.19685039370078741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Presuny_uzemie_19_8_2024_MIRRI</vt:lpstr>
      <vt:lpstr>Presuny_uzemie_19_8_2024_MIRRI!Oblasť_tlače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Vozárová, Veronika</dc:creator>
  <cp:lastModifiedBy>Vozárová, Veronika</cp:lastModifiedBy>
  <cp:lastPrinted>2024-08-20T15:51:05Z</cp:lastPrinted>
  <dcterms:created xsi:type="dcterms:W3CDTF">2024-08-20T08:23:30Z</dcterms:created>
  <dcterms:modified xsi:type="dcterms:W3CDTF">2024-09-06T11:06:28Z</dcterms:modified>
</cp:coreProperties>
</file>