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externalLinks/externalLink1.xml" ContentType="application/vnd.openxmlformats-officedocument.spreadsheetml.externalLink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pivotCache/pivotCacheDefinition2.xml" ContentType="application/vnd.openxmlformats-officedocument.spreadsheetml.pivotCacheDefinition+xml"/>
  <Override PartName="/xl/pivotCache/pivotCacheRecords2.xml" ContentType="application/vnd.openxmlformats-officedocument.spreadsheetml.pivotCacheRecords+xml"/>
  <Override PartName="/xl/slicerCaches/slicerCache1.xml" ContentType="application/vnd.ms-excel.slicerCache+xml"/>
  <Override PartName="/xl/slicerCaches/slicerCache2.xml" ContentType="application/vnd.ms-excel.slicerCache+xml"/>
  <Override PartName="/xl/slicerCaches/slicerCache3.xml" ContentType="application/vnd.ms-excel.slicerCache+xml"/>
  <Override PartName="/xl/slicerCaches/slicerCache4.xml" ContentType="application/vnd.ms-excel.slicerCache+xml"/>
  <Override PartName="/xl/slicerCaches/slicerCache5.xml" ContentType="application/vnd.ms-excel.slicerCache+xml"/>
  <Override PartName="/xl/slicerCaches/slicerCache6.xml" ContentType="application/vnd.ms-excel.slicerCache+xml"/>
  <Override PartName="/xl/slicerCaches/slicerCache7.xml" ContentType="application/vnd.ms-excel.slicerCache+xml"/>
  <Override PartName="/xl/slicerCaches/slicerCache8.xml" ContentType="application/vnd.ms-excel.slicerCache+xml"/>
  <Override PartName="/xl/slicerCaches/slicerCache9.xml" ContentType="application/vnd.ms-excel.slicerCache+xml"/>
  <Override PartName="/xl/slicerCaches/slicerCache10.xml" ContentType="application/vnd.ms-excel.slicerCache+xml"/>
  <Override PartName="/xl/slicerCaches/slicerCache11.xml" ContentType="application/vnd.ms-excel.slicerCache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pivotTables/pivotTable1.xml" ContentType="application/vnd.openxmlformats-officedocument.spreadsheetml.pivotTable+xml"/>
  <Override PartName="/xl/pivotTables/pivotTable2.xml" ContentType="application/vnd.openxmlformats-officedocument.spreadsheetml.pivotTable+xml"/>
  <Override PartName="/xl/pivotTables/pivotTable3.xml" ContentType="application/vnd.openxmlformats-officedocument.spreadsheetml.pivotTable+xml"/>
  <Override PartName="/xl/pivotTables/pivotTable4.xml" ContentType="application/vnd.openxmlformats-officedocument.spreadsheetml.pivotTable+xml"/>
  <Override PartName="/xl/drawings/drawing1.xml" ContentType="application/vnd.openxmlformats-officedocument.drawing+xml"/>
  <Override PartName="/xl/slicers/slicer1.xml" ContentType="application/vnd.ms-excel.slicer+xml"/>
  <Override PartName="/xl/pivotTables/pivotTable5.xml" ContentType="application/vnd.openxmlformats-officedocument.spreadsheetml.pivotTable+xml"/>
  <Override PartName="/xl/drawings/drawing2.xml" ContentType="application/vnd.openxmlformats-officedocument.drawing+xml"/>
  <Override PartName="/xl/slicers/slicer2.xml" ContentType="application/vnd.ms-excel.slicer+xml"/>
  <Override PartName="/xl/pivotTables/pivotTable6.xml" ContentType="application/vnd.openxmlformats-officedocument.spreadsheetml.pivotTable+xml"/>
  <Override PartName="/xl/drawings/drawing3.xml" ContentType="application/vnd.openxmlformats-officedocument.drawing+xml"/>
  <Override PartName="/xl/slicers/slicer3.xml" ContentType="application/vnd.ms-excel.slicer+xml"/>
  <Override PartName="/xl/pivotTables/pivotTable7.xml" ContentType="application/vnd.openxmlformats-officedocument.spreadsheetml.pivotTable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slicers/slicer4.xml" ContentType="application/vnd.ms-excel.slicer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pivotTables/pivotTable8.xml" ContentType="application/vnd.openxmlformats-officedocument.spreadsheetml.pivotTable+xml"/>
  <Override PartName="/xl/drawings/drawing6.xml" ContentType="application/vnd.openxmlformats-officedocument.drawing+xml"/>
  <Override PartName="/xl/slicers/slicer5.xml" ContentType="application/vnd.ms-excel.slicer+xml"/>
  <Override PartName="/xl/tables/table3.xml" ContentType="application/vnd.openxmlformats-officedocument.spreadsheetml.table+xml"/>
  <Override PartName="/xl/tables/table4.xml" ContentType="application/vnd.openxmlformats-officedocument.spreadsheetml.table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updateLinks="never" codeName="Tento_zošit" hidePivotFieldList="1" defaultThemeVersion="124226"/>
  <bookViews>
    <workbookView xWindow="0" yWindow="0" windowWidth="28800" windowHeight="11700" tabRatio="971" firstSheet="4" activeTab="6"/>
  </bookViews>
  <sheets>
    <sheet name="databáza projektov pre synergie" sheetId="2" state="hidden" r:id="rId1"/>
    <sheet name="databáza projektov pre alokáciu" sheetId="19" state="hidden" r:id="rId2"/>
    <sheet name="db pre alokáciu pivot" sheetId="22" state="hidden" r:id="rId3"/>
    <sheet name="poznámky" sheetId="20" state="hidden" r:id="rId4"/>
    <sheet name="Synergie 1" sheetId="8" r:id="rId5"/>
    <sheet name="Synergie 2" sheetId="10" r:id="rId6"/>
    <sheet name="Plnenie" sheetId="26" r:id="rId7"/>
    <sheet name="Alokácie 1" sheetId="23" r:id="rId8"/>
    <sheet name="Alokácie 2" sheetId="25" r:id="rId9"/>
    <sheet name="ŠC_alokácie" sheetId="16" state="hidden" r:id="rId10"/>
    <sheet name="Špecifické ciele - legenda" sheetId="13" state="hidden" r:id="rId11"/>
    <sheet name="legenda" sheetId="3" state="hidden" r:id="rId12"/>
  </sheets>
  <externalReferences>
    <externalReference r:id="rId13"/>
  </externalReferences>
  <definedNames>
    <definedName name="_4Q_2023" localSheetId="8">'databáza projektov pre synergie'!#REF!</definedName>
    <definedName name="_4Q_2023" localSheetId="1">'databáza projektov pre alokáciu'!#REF!</definedName>
    <definedName name="_4Q_2023">'databáza projektov pre synergie'!#REF!</definedName>
    <definedName name="_xlnm._FilterDatabase" localSheetId="1" hidden="1">'databáza projektov pre alokáciu'!$A$1:$J$147</definedName>
    <definedName name="_xlnm._FilterDatabase" localSheetId="0" hidden="1">'databáza projektov pre synergie'!$A$1:$J$239</definedName>
    <definedName name="Desegregácia_a_inkluzívne_triedy" localSheetId="8">'databáza projektov pre synergie'!#REF!</definedName>
    <definedName name="Desegregácia_a_inkluzívne_triedy" localSheetId="1">'databáza projektov pre alokáciu'!#REF!</definedName>
    <definedName name="Desegregácia_a_inkluzívne_triedy">'databáza projektov pre synergie'!#REF!</definedName>
    <definedName name="MŠVVaŠ_SR" localSheetId="8">Alokácie ŠC</definedName>
    <definedName name="MŠVVaŠ_SR" localSheetId="1">Alokácie ŠC</definedName>
    <definedName name="MŠVVaŠ_SR">Alokácie ŠC</definedName>
    <definedName name="_xlnm.Print_Area" localSheetId="6">Plnenie!$B$1:$E$269</definedName>
    <definedName name="Podpora_pomáhajúcich_profesií_3" localSheetId="8">'databáza projektov pre synergie'!#REF!</definedName>
    <definedName name="Podpora_pomáhajúcich_profesií_3" localSheetId="1">'databáza projektov pre alokáciu'!#REF!</definedName>
    <definedName name="Podpora_pomáhajúcich_profesií_3">'databáza projektov pre synergie'!#REF!</definedName>
    <definedName name="Podpora_zdravého_životného_štýlu_a_zlepšenie_prevencie_ochorení___Centrá_krízovej_prevencie_v_oblasti_sekundárnej_prevencie_duševných_chorôb" localSheetId="1">'databáza projektov pre alokáciu'!#REF!</definedName>
    <definedName name="Podpora_zdravého_životného_štýlu_a_zlepšenie_prevencie_ochorení___Centrá_krízovej_prevencie_v_oblasti_sekundárnej_prevencie_duševných_chorôb">'databáza projektov pre synergie'!$A$72</definedName>
    <definedName name="Projekty_financie" localSheetId="8">#REF!</definedName>
    <definedName name="Projekty_financie" localSheetId="1">#REF!</definedName>
    <definedName name="Projekty_financie">#REF!</definedName>
    <definedName name="Rýchly_filter_Priorita">#N/A</definedName>
    <definedName name="Rýchly_filter_Priorita1">#N/A</definedName>
    <definedName name="Rýchly_filter_Priorita2">#N/A</definedName>
    <definedName name="Rýchly_filter_Sprostredkovateľský_orgán__vyhlasovateľ_výzvy">#N/A</definedName>
    <definedName name="Rýchly_filter_Stav1">#N/A</definedName>
    <definedName name="Rýchly_filter_Synergia_komplementarita">#N/A</definedName>
    <definedName name="Rýchly_filter_Synergia_komplementarita1">#N/A</definedName>
    <definedName name="Rýchly_filter_Synergia_komplementarita2">#N/A</definedName>
    <definedName name="Rýchly_filter_Špecifický_cieľ__kód">#N/A</definedName>
    <definedName name="Rýchly_filter_Špecifický_cieľ__kód1">#N/A</definedName>
    <definedName name="Rýchly_filter_Špecifický_cieľ__kód2">#N/A</definedName>
    <definedName name="SC" localSheetId="8">alokácie_šč[]</definedName>
    <definedName name="SC" localSheetId="1">alokácie_šč[]</definedName>
    <definedName name="SC">alokácie_šč[]</definedName>
    <definedName name="Specificke_ciele">ŠC_alokácie!$B$1:$F$30</definedName>
    <definedName name="ŠC_alokácie">ŠC_alokácie!$D$2</definedName>
  </definedNames>
  <calcPr calcId="162913"/>
  <pivotCaches>
    <pivotCache cacheId="0" r:id="rId14"/>
    <pivotCache cacheId="1" r:id="rId15"/>
  </pivotCaches>
  <extLst>
    <ext xmlns:x14="http://schemas.microsoft.com/office/spreadsheetml/2009/9/main" uri="{BBE1A952-AA13-448e-AADC-164F8A28A991}">
      <x14:slicerCaches>
        <x14:slicerCache r:id="rId16"/>
        <x14:slicerCache r:id="rId17"/>
        <x14:slicerCache r:id="rId18"/>
        <x14:slicerCache r:id="rId19"/>
        <x14:slicerCache r:id="rId20"/>
        <x14:slicerCache r:id="rId21"/>
        <x14:slicerCache r:id="rId22"/>
        <x14:slicerCache r:id="rId23"/>
        <x14:slicerCache r:id="rId24"/>
        <x14:slicerCache r:id="rId25"/>
        <x14:slicerCache r:id="rId26"/>
      </x14:slicerCaches>
    </ext>
    <ext xmlns:x14="http://schemas.microsoft.com/office/spreadsheetml/2009/9/main" uri="{79F54976-1DA5-4618-B147-4CDE4B953A38}">
      <x14:workbookPr/>
    </ex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D152" i="26" l="1"/>
  <c r="E54" i="26"/>
  <c r="E123" i="26"/>
  <c r="E248" i="26"/>
  <c r="E136" i="26"/>
  <c r="E257" i="26"/>
  <c r="E153" i="26"/>
  <c r="E151" i="26"/>
  <c r="E101" i="26"/>
  <c r="E55" i="26"/>
  <c r="E38" i="26"/>
  <c r="E5" i="26"/>
  <c r="E234" i="26"/>
  <c r="E44" i="26"/>
  <c r="E182" i="26"/>
  <c r="E215" i="26"/>
  <c r="E71" i="26"/>
  <c r="E242" i="26"/>
  <c r="E206" i="26"/>
  <c r="E29" i="26"/>
  <c r="E145" i="26"/>
  <c r="E262" i="26"/>
  <c r="E6" i="26"/>
  <c r="E22" i="26"/>
  <c r="E214" i="26"/>
  <c r="E225" i="26"/>
  <c r="E83" i="26"/>
  <c r="E160" i="26"/>
  <c r="E235" i="26"/>
  <c r="E172" i="26"/>
  <c r="E201" i="26"/>
  <c r="E90" i="26"/>
  <c r="E152" i="26"/>
  <c r="E117" i="26"/>
  <c r="E124" i="26"/>
  <c r="E89" i="26"/>
  <c r="K78" i="19" l="1"/>
  <c r="K48" i="19"/>
  <c r="K41" i="19"/>
  <c r="K16" i="19"/>
  <c r="K14" i="19"/>
  <c r="F84" i="19" l="1"/>
  <c r="K84" i="19"/>
  <c r="K87" i="19" l="1"/>
  <c r="F87" i="19"/>
  <c r="K66" i="19"/>
  <c r="F66" i="19"/>
  <c r="F95" i="19" l="1"/>
  <c r="F83" i="19"/>
  <c r="F82" i="19"/>
  <c r="F89" i="19"/>
  <c r="K89" i="19"/>
  <c r="K57" i="19" l="1"/>
  <c r="F57" i="19"/>
  <c r="K2" i="19"/>
  <c r="K3" i="19"/>
  <c r="K4" i="19"/>
  <c r="K5" i="19"/>
  <c r="K6" i="19"/>
  <c r="K7" i="19"/>
  <c r="K8" i="19"/>
  <c r="K13" i="19"/>
  <c r="K9" i="19"/>
  <c r="K10" i="19"/>
  <c r="K11" i="19"/>
  <c r="K12" i="19"/>
  <c r="K15" i="19"/>
  <c r="K17" i="19"/>
  <c r="K18" i="19"/>
  <c r="K19" i="19"/>
  <c r="K20" i="19"/>
  <c r="K21" i="19"/>
  <c r="K22" i="19"/>
  <c r="K23" i="19"/>
  <c r="K27" i="19"/>
  <c r="K28" i="19"/>
  <c r="K29" i="19"/>
  <c r="K30" i="19"/>
  <c r="K31" i="19"/>
  <c r="K32" i="19"/>
  <c r="K33" i="19"/>
  <c r="K34" i="19"/>
  <c r="K35" i="19"/>
  <c r="K36" i="19"/>
  <c r="K37" i="19"/>
  <c r="K24" i="19"/>
  <c r="K25" i="19"/>
  <c r="K26" i="19"/>
  <c r="K38" i="19"/>
  <c r="K39" i="19"/>
  <c r="K40" i="19"/>
  <c r="K42" i="19"/>
  <c r="K43" i="19"/>
  <c r="K44" i="19"/>
  <c r="K45" i="19"/>
  <c r="K46" i="19"/>
  <c r="K47" i="19"/>
  <c r="K49" i="19"/>
  <c r="K50" i="19"/>
  <c r="K51" i="19"/>
  <c r="K52" i="19"/>
  <c r="K53" i="19"/>
  <c r="K54" i="19"/>
  <c r="K55" i="19"/>
  <c r="K56" i="19"/>
  <c r="K58" i="19"/>
  <c r="K75" i="19"/>
  <c r="K76" i="19"/>
  <c r="K77" i="19"/>
  <c r="K59" i="19"/>
  <c r="K60" i="19"/>
  <c r="K61" i="19"/>
  <c r="K62" i="19"/>
  <c r="K63" i="19"/>
  <c r="K64" i="19"/>
  <c r="K65" i="19"/>
  <c r="K67" i="19"/>
  <c r="K68" i="19"/>
  <c r="K69" i="19"/>
  <c r="K70" i="19"/>
  <c r="K71" i="19"/>
  <c r="K72" i="19"/>
  <c r="K73" i="19"/>
  <c r="K74" i="19"/>
  <c r="K79" i="19"/>
  <c r="K80" i="19"/>
  <c r="K81" i="19"/>
  <c r="K85" i="19"/>
  <c r="K86" i="19"/>
  <c r="K88" i="19"/>
  <c r="K90" i="19"/>
  <c r="K91" i="19"/>
  <c r="K82" i="19"/>
  <c r="K83" i="19"/>
  <c r="K92" i="19"/>
  <c r="K93" i="19"/>
  <c r="K94" i="19"/>
  <c r="K95" i="19"/>
  <c r="K96" i="19"/>
  <c r="K97" i="19"/>
  <c r="K98" i="19"/>
  <c r="K99" i="19"/>
  <c r="K101" i="19"/>
  <c r="K102" i="19"/>
  <c r="K103" i="19"/>
  <c r="K104" i="19"/>
  <c r="K106" i="19"/>
  <c r="K107" i="19"/>
  <c r="K108" i="19"/>
  <c r="K109" i="19"/>
  <c r="K111" i="19"/>
  <c r="K112" i="19"/>
  <c r="K113" i="19"/>
  <c r="K114" i="19"/>
  <c r="K115" i="19"/>
  <c r="K117" i="19"/>
  <c r="K118" i="19"/>
  <c r="K119" i="19"/>
  <c r="K105" i="19"/>
  <c r="K121" i="19"/>
  <c r="K100" i="19"/>
  <c r="K123" i="19"/>
  <c r="K124" i="19"/>
  <c r="K125" i="19"/>
  <c r="K126" i="19"/>
  <c r="K127" i="19"/>
  <c r="K128" i="19"/>
  <c r="K116" i="19"/>
  <c r="K129" i="19"/>
  <c r="K130" i="19"/>
  <c r="K131" i="19"/>
  <c r="K132" i="19"/>
  <c r="K133" i="19"/>
  <c r="K134" i="19"/>
  <c r="K135" i="19"/>
  <c r="K136" i="19"/>
  <c r="K137" i="19"/>
  <c r="K138" i="19"/>
  <c r="K140" i="19"/>
  <c r="K141" i="19"/>
  <c r="K142" i="19"/>
  <c r="K143" i="19"/>
  <c r="K145" i="19"/>
  <c r="K146" i="19"/>
  <c r="K144" i="19"/>
  <c r="K139" i="19"/>
  <c r="K147" i="19"/>
  <c r="K122" i="19"/>
  <c r="K110" i="19"/>
  <c r="F110" i="19"/>
  <c r="F122" i="19"/>
  <c r="F146" i="19"/>
  <c r="F127" i="19"/>
  <c r="F125" i="19"/>
  <c r="F117" i="19"/>
  <c r="F114" i="19"/>
  <c r="F74" i="19"/>
  <c r="F69" i="19"/>
  <c r="F55" i="19"/>
  <c r="F50" i="19"/>
  <c r="F45" i="19"/>
  <c r="F26" i="19"/>
  <c r="F30" i="19"/>
  <c r="F31" i="19"/>
  <c r="F15" i="19"/>
  <c r="F12" i="19"/>
  <c r="F10" i="19"/>
  <c r="F9" i="19"/>
  <c r="F13" i="19"/>
  <c r="F8" i="19"/>
  <c r="F7" i="19"/>
  <c r="F6" i="19"/>
  <c r="F5" i="19"/>
  <c r="F4" i="19"/>
  <c r="F3" i="19"/>
  <c r="F2" i="19"/>
  <c r="D12" i="19" l="1"/>
  <c r="F96" i="19" l="1"/>
  <c r="F134" i="19"/>
  <c r="F97" i="19"/>
  <c r="F11" i="19"/>
  <c r="F98" i="19"/>
  <c r="F135" i="19"/>
  <c r="F17" i="19"/>
  <c r="F18" i="19"/>
  <c r="F19" i="19"/>
  <c r="F20" i="19"/>
  <c r="F21" i="19"/>
  <c r="F99" i="19"/>
  <c r="F22" i="19"/>
  <c r="F23" i="19"/>
  <c r="F27" i="19"/>
  <c r="F101" i="19"/>
  <c r="F28" i="19"/>
  <c r="F29" i="19"/>
  <c r="F32" i="19"/>
  <c r="F33" i="19"/>
  <c r="F34" i="19"/>
  <c r="F136" i="19"/>
  <c r="F36" i="19"/>
  <c r="F35" i="19"/>
  <c r="F37" i="19"/>
  <c r="F102" i="19"/>
  <c r="F38" i="19"/>
  <c r="F39" i="19"/>
  <c r="F137" i="19"/>
  <c r="F40" i="19"/>
  <c r="F138" i="19"/>
  <c r="F24" i="19"/>
  <c r="F42" i="19"/>
  <c r="F43" i="19"/>
  <c r="F44" i="19"/>
  <c r="F103" i="19"/>
  <c r="F140" i="19"/>
  <c r="F104" i="19"/>
  <c r="F106" i="19"/>
  <c r="F46" i="19"/>
  <c r="F47" i="19"/>
  <c r="F107" i="19"/>
  <c r="F108" i="19"/>
  <c r="F49" i="19"/>
  <c r="F141" i="19"/>
  <c r="F142" i="19"/>
  <c r="F109" i="19"/>
  <c r="F111" i="19"/>
  <c r="F112" i="19"/>
  <c r="F113" i="19"/>
  <c r="F115" i="19"/>
  <c r="F118" i="19"/>
  <c r="F119" i="19"/>
  <c r="F51" i="19"/>
  <c r="F105" i="19"/>
  <c r="F143" i="19"/>
  <c r="F121" i="19"/>
  <c r="F25" i="19"/>
  <c r="F100" i="19"/>
  <c r="F123" i="19"/>
  <c r="F52" i="19"/>
  <c r="F53" i="19"/>
  <c r="F54" i="19"/>
  <c r="F124" i="19"/>
  <c r="F56" i="19"/>
  <c r="F58" i="19"/>
  <c r="F75" i="19"/>
  <c r="F76" i="19"/>
  <c r="F77" i="19"/>
  <c r="F59" i="19"/>
  <c r="F60" i="19"/>
  <c r="F61" i="19"/>
  <c r="F62" i="19"/>
  <c r="F63" i="19"/>
  <c r="F64" i="19"/>
  <c r="F65" i="19"/>
  <c r="F67" i="19"/>
  <c r="F68" i="19"/>
  <c r="F70" i="19"/>
  <c r="F71" i="19"/>
  <c r="F72" i="19"/>
  <c r="F73" i="19"/>
  <c r="F79" i="19"/>
  <c r="F80" i="19"/>
  <c r="F145" i="19"/>
  <c r="F126" i="19"/>
  <c r="F81" i="19"/>
  <c r="F144" i="19"/>
  <c r="F85" i="19"/>
  <c r="F128" i="19"/>
  <c r="F116" i="19"/>
  <c r="F129" i="19"/>
  <c r="F130" i="19"/>
  <c r="F86" i="19"/>
  <c r="F88" i="19"/>
  <c r="F139" i="19"/>
  <c r="F90" i="19"/>
  <c r="F91" i="19"/>
  <c r="F131" i="19"/>
  <c r="F132" i="19"/>
  <c r="F147" i="19"/>
  <c r="F92" i="19"/>
  <c r="F93" i="19"/>
  <c r="F94" i="19"/>
  <c r="F133" i="19"/>
  <c r="D22" i="19"/>
  <c r="O4" i="22" l="1"/>
  <c r="N4" i="22"/>
  <c r="E25" i="16"/>
  <c r="E16" i="16"/>
  <c r="E10" i="16"/>
  <c r="T1" i="22" l="1"/>
  <c r="T2" i="22"/>
  <c r="T3" i="22" l="1"/>
  <c r="T4" i="22"/>
  <c r="E30" i="16" l="1"/>
  <c r="E4" i="16" l="1"/>
  <c r="E9" i="16" l="1"/>
  <c r="E13" i="16" l="1"/>
  <c r="D36" i="2" l="1"/>
  <c r="D35" i="2"/>
  <c r="E27" i="16" l="1"/>
  <c r="E28" i="16"/>
  <c r="E2" i="16" l="1"/>
  <c r="E3" i="16"/>
  <c r="E5" i="16"/>
  <c r="E6" i="16"/>
  <c r="E7" i="16"/>
  <c r="E8" i="16"/>
  <c r="E11" i="16"/>
  <c r="E12" i="16"/>
  <c r="E14" i="16"/>
  <c r="E15" i="16"/>
  <c r="E17" i="16"/>
  <c r="E18" i="16"/>
  <c r="E19" i="16"/>
  <c r="E20" i="16"/>
  <c r="E21" i="16"/>
  <c r="E22" i="16"/>
  <c r="E23" i="16"/>
  <c r="E24" i="16"/>
  <c r="E26" i="16"/>
  <c r="E29" i="16"/>
  <c r="L14" i="19" l="1"/>
  <c r="L78" i="19"/>
  <c r="L16" i="19"/>
  <c r="L41" i="19"/>
  <c r="L48" i="19"/>
  <c r="L84" i="19"/>
  <c r="L87" i="19"/>
  <c r="L66" i="19"/>
  <c r="L89" i="19"/>
  <c r="L8" i="19"/>
  <c r="L122" i="19"/>
  <c r="L10" i="19"/>
  <c r="L57" i="19"/>
  <c r="L7" i="19"/>
  <c r="L6" i="19"/>
  <c r="L110" i="19"/>
  <c r="L5" i="19"/>
  <c r="L2" i="19"/>
  <c r="L74" i="19"/>
  <c r="L127" i="19"/>
  <c r="L55" i="19"/>
  <c r="L50" i="19"/>
  <c r="L117" i="19"/>
  <c r="L114" i="19"/>
  <c r="L69" i="19"/>
  <c r="L125" i="19"/>
  <c r="L82" i="19"/>
  <c r="L31" i="19"/>
  <c r="L83" i="19"/>
  <c r="L146" i="19"/>
  <c r="L15" i="19"/>
  <c r="L45" i="19"/>
  <c r="L26" i="19"/>
  <c r="L95" i="19"/>
  <c r="L79" i="19"/>
  <c r="L25" i="19"/>
  <c r="L18" i="19"/>
  <c r="L73" i="19"/>
  <c r="L61" i="19"/>
  <c r="L32" i="19"/>
  <c r="L101" i="19"/>
  <c r="L60" i="19"/>
  <c r="L30" i="19"/>
  <c r="L108" i="19"/>
  <c r="L147" i="19"/>
  <c r="L9" i="19"/>
  <c r="L109" i="19"/>
  <c r="L53" i="19"/>
  <c r="L21" i="19"/>
  <c r="L103" i="19"/>
  <c r="L58" i="19"/>
  <c r="L116" i="19"/>
  <c r="L59" i="19"/>
  <c r="L137" i="19"/>
  <c r="L33" i="19"/>
  <c r="L35" i="19"/>
  <c r="L111" i="19"/>
  <c r="L94" i="19"/>
  <c r="L118" i="19"/>
  <c r="L97" i="19"/>
  <c r="L119" i="19"/>
  <c r="L124" i="19"/>
  <c r="L22" i="19"/>
  <c r="L54" i="19"/>
  <c r="L99" i="19"/>
  <c r="L38" i="19"/>
  <c r="L105" i="19"/>
  <c r="L80" i="19"/>
  <c r="L39" i="19"/>
  <c r="L123" i="19"/>
  <c r="L44" i="19"/>
  <c r="L138" i="19"/>
  <c r="L67" i="19"/>
  <c r="L13" i="19"/>
  <c r="L136" i="19"/>
  <c r="L142" i="19"/>
  <c r="L27" i="19"/>
  <c r="L17" i="19"/>
  <c r="L11" i="19"/>
  <c r="L121" i="19"/>
  <c r="L135" i="19"/>
  <c r="L4" i="19"/>
  <c r="L128" i="19"/>
  <c r="L104" i="19"/>
  <c r="L112" i="19"/>
  <c r="L96" i="19"/>
  <c r="L65" i="19"/>
  <c r="L36" i="19"/>
  <c r="L34" i="19"/>
  <c r="L129" i="19"/>
  <c r="L47" i="19"/>
  <c r="L93" i="19"/>
  <c r="L115" i="19"/>
  <c r="L92" i="19"/>
  <c r="L113" i="19"/>
  <c r="L134" i="19"/>
  <c r="L126" i="19"/>
  <c r="L40" i="19"/>
  <c r="L131" i="19"/>
  <c r="L139" i="19"/>
  <c r="L49" i="19"/>
  <c r="L76" i="19"/>
  <c r="L28" i="19"/>
  <c r="L62" i="19"/>
  <c r="L130" i="19"/>
  <c r="L144" i="19"/>
  <c r="L42" i="19"/>
  <c r="L86" i="19"/>
  <c r="L91" i="19"/>
  <c r="L90" i="19"/>
  <c r="L141" i="19"/>
  <c r="L100" i="19"/>
  <c r="L68" i="19"/>
  <c r="L75" i="19"/>
  <c r="L85" i="19"/>
  <c r="L140" i="19"/>
  <c r="L52" i="19"/>
  <c r="L20" i="19"/>
  <c r="L72" i="19"/>
  <c r="L46" i="19"/>
  <c r="L43" i="19"/>
  <c r="L145" i="19"/>
  <c r="L98" i="19"/>
  <c r="L19" i="19"/>
  <c r="L81" i="19"/>
  <c r="L12" i="19"/>
  <c r="L56" i="19"/>
  <c r="L23" i="19"/>
  <c r="L71" i="19"/>
  <c r="L102" i="19"/>
  <c r="L51" i="19"/>
  <c r="L70" i="19"/>
  <c r="L37" i="19"/>
  <c r="L64" i="19"/>
  <c r="L3" i="19"/>
  <c r="L143" i="19"/>
  <c r="L63" i="19"/>
  <c r="L77" i="19"/>
  <c r="L29" i="19"/>
  <c r="L88" i="19"/>
  <c r="L106" i="19"/>
  <c r="L133" i="19"/>
  <c r="L107" i="19"/>
  <c r="L24" i="19"/>
  <c r="L132" i="19"/>
</calcChain>
</file>

<file path=xl/sharedStrings.xml><?xml version="1.0" encoding="utf-8"?>
<sst xmlns="http://schemas.openxmlformats.org/spreadsheetml/2006/main" count="4306" uniqueCount="529">
  <si>
    <t xml:space="preserve">Oprávnení žiadatelia </t>
  </si>
  <si>
    <t>Predpokladaný termín vyhlásenia výzvy</t>
  </si>
  <si>
    <t>Indikatívna výška finančných prostriedkov určených na výzvu (zdroj EÚ)</t>
  </si>
  <si>
    <t>Špecifický cieľ (kód)</t>
  </si>
  <si>
    <t>Špecifický cieľ názov</t>
  </si>
  <si>
    <t>Sprostredkovateľský orgán /vyhlasovateľ výzvy</t>
  </si>
  <si>
    <t>Priorita</t>
  </si>
  <si>
    <t>Stav</t>
  </si>
  <si>
    <t>Synergia/komplementarita</t>
  </si>
  <si>
    <t>Help column</t>
  </si>
  <si>
    <t>Alokácia ŠC</t>
  </si>
  <si>
    <t>ESO4.1</t>
  </si>
  <si>
    <t>MPSVR SR</t>
  </si>
  <si>
    <t>4P1 Adaptabilný a prístupný trh práce</t>
  </si>
  <si>
    <t>akcia PSK</t>
  </si>
  <si>
    <t>podpora zamestnateľnosti</t>
  </si>
  <si>
    <t>ESO4.2</t>
  </si>
  <si>
    <t>potreby trhu práce</t>
  </si>
  <si>
    <t>ESO4.4</t>
  </si>
  <si>
    <t>4P3 Zručnosti pre lepšiu adaptabilitu a inklúziu</t>
  </si>
  <si>
    <t>podpora rekvalifikácie</t>
  </si>
  <si>
    <t>ESO4.12</t>
  </si>
  <si>
    <t xml:space="preserve">4P4 Záruka pre mladých </t>
  </si>
  <si>
    <t>podpora NEET</t>
  </si>
  <si>
    <t>ESO4.11</t>
  </si>
  <si>
    <t>4P5 Aktívne začlenenie a dostupné služby</t>
  </si>
  <si>
    <t>krízová intervencia</t>
  </si>
  <si>
    <t>podpora zdravia</t>
  </si>
  <si>
    <t>sektorové vzdelávanie</t>
  </si>
  <si>
    <t>podpora pracovných miest</t>
  </si>
  <si>
    <t>ESO4.8</t>
  </si>
  <si>
    <t>podpora sociálnych partnerov</t>
  </si>
  <si>
    <t>ESO4.9</t>
  </si>
  <si>
    <t>integrácia cudzincov</t>
  </si>
  <si>
    <t>RSO4.3</t>
  </si>
  <si>
    <t xml:space="preserve">4P7 Sociálne inovácie a experimenty </t>
  </si>
  <si>
    <t>ESO4.6</t>
  </si>
  <si>
    <t>Aliancia sektorových rád  – predvídanie trendov a potrieb trhu práce</t>
  </si>
  <si>
    <t>Aliancia sektorových rád</t>
  </si>
  <si>
    <t>Bezplatné poradenské činnosti v oblasti riadenia dlhov</t>
  </si>
  <si>
    <t>Ústredie práce, sociálnych vecí a rodiny</t>
  </si>
  <si>
    <t>podpora MRK</t>
  </si>
  <si>
    <t>3Q 2024</t>
  </si>
  <si>
    <t>RSO4.5</t>
  </si>
  <si>
    <t>Budovanie/zriaďovanie domov komplexnej pomoci pre deti zažívajúce násilie</t>
  </si>
  <si>
    <t>Budovanie/zriaďovanie komunitnej psychiatrickej starostlivosti poskytujúcich dlhodobú starostlivosť</t>
  </si>
  <si>
    <t>zariadenia komunitnej psychiatrickej starostlivosti, poskytovatelia ZS</t>
  </si>
  <si>
    <t>MZ SR</t>
  </si>
  <si>
    <t>podpora duševného zdravia</t>
  </si>
  <si>
    <t>Centrá excelentnosti OVP</t>
  </si>
  <si>
    <t>Štátny inštitút odborného vzdelávania</t>
  </si>
  <si>
    <t>ESO4.7</t>
  </si>
  <si>
    <t>MŠVVaŠ SR</t>
  </si>
  <si>
    <t>Cezhraničná pracovná a vzdelávacia mobilita pre mladých ľudí v situácii NEET</t>
  </si>
  <si>
    <t xml:space="preserve">DOP - rôzne subjekty </t>
  </si>
  <si>
    <t>1Q 2025</t>
  </si>
  <si>
    <t>RSO4.1</t>
  </si>
  <si>
    <t>Digitálna transformácia vzdelávania a školy</t>
  </si>
  <si>
    <t>Národný inštitút vzdelávania a mládeže</t>
  </si>
  <si>
    <t>ESO4.5</t>
  </si>
  <si>
    <t>4P2 Kvalitné a inkluzívne vzdelávanie</t>
  </si>
  <si>
    <t>IUI/DOP</t>
  </si>
  <si>
    <t>MIRRI SR</t>
  </si>
  <si>
    <t>Doplnenie siete CIZS za účelom transformácie poskytovania ambulantnej zdravotnej starostlivosti na komunitnej úrovni v rámci IÚI</t>
  </si>
  <si>
    <t>obce, VÚC, n. o.</t>
  </si>
  <si>
    <t>Slovak Investment Holding, a. s. (FN)</t>
  </si>
  <si>
    <t>podpora zdravotne znevýhodnených</t>
  </si>
  <si>
    <t>JSO8.1</t>
  </si>
  <si>
    <t>8P1 Fond na spravodlivú transformáciu</t>
  </si>
  <si>
    <t>Finančné stimuly pre zamestnanosť</t>
  </si>
  <si>
    <t>RSO4.2</t>
  </si>
  <si>
    <t>Inovácia v poskytovaní pomoci osobám ohrozeným chudobou alebo sociálnym vylúčením</t>
  </si>
  <si>
    <t>Inštitút sociálnej ekonomiky II.</t>
  </si>
  <si>
    <t>Integrácia štátnych príslušníkov tretích krajín vrátane migrantov</t>
  </si>
  <si>
    <t>aktívne začlenenie</t>
  </si>
  <si>
    <t>Komunitné programy zapájajúce seniorov ako dobrovoľníkov a komunitné programy na podporu fyzických a kognitívnych funkcií</t>
  </si>
  <si>
    <t>4Q 2024</t>
  </si>
  <si>
    <t xml:space="preserve">Krok za krokom II. - začlenenie neaktívnych osôb na trh práce </t>
  </si>
  <si>
    <t>Odborná príprava zdravotníckych pracovníkov a realizácia opatrení pri zavádzaní systému v rámci iniciatívy baby friendly hospital na úrovni vybraných poskytovateľov ZS</t>
  </si>
  <si>
    <t>poskytovatelia ZS</t>
  </si>
  <si>
    <t>ESO4.3</t>
  </si>
  <si>
    <t>Podpora a profesionalizácia odborných kapacít v oblasti sociálneho začlenenia</t>
  </si>
  <si>
    <t xml:space="preserve">Podpora aktívneho začlenenia osôb v krízovej situácii v regiónoch dotknutých energetickou transformáciou </t>
  </si>
  <si>
    <t>DOP - vybrané subjekty územnej samosprávy</t>
  </si>
  <si>
    <t>podpora inkluzívneho vzdelávania</t>
  </si>
  <si>
    <t>Výskumný ústav detskej psychológie a patopsychológie</t>
  </si>
  <si>
    <t>podpora gramotnosti</t>
  </si>
  <si>
    <t>Podpora kvality a dostupnosti poskytovanej
starostlivosti v systéme poradenstva a prevencie
prostredníctvom vybudovania a/alebo modernizácie
terapeutických miestností vrátane ich vybavenia</t>
  </si>
  <si>
    <t>Centrá poradenstva
a prevencie, Špecializované
centrá poradenstva
a prevencie (štátne)</t>
  </si>
  <si>
    <t>výchovné poradenstvo a prevencia</t>
  </si>
  <si>
    <t>Štátna školská inšpekcia</t>
  </si>
  <si>
    <t>podpora novej kultúry na školách</t>
  </si>
  <si>
    <t>Banskobystrický samosprávny kraj, Prešovský samosprávny kraj</t>
  </si>
  <si>
    <t xml:space="preserve">Podpora odborných a koordinačných kapacít strešných organizácií občianskej spoločnosti </t>
  </si>
  <si>
    <t>Podpora opatrovateľskej služby</t>
  </si>
  <si>
    <t xml:space="preserve">MPSVR SR </t>
  </si>
  <si>
    <t>Podpora regionálnych centier (RCIS) prostred. združovania všeobecných lekárov a špecialistov</t>
  </si>
  <si>
    <t>reforma obsahu a formy vzdelávania</t>
  </si>
  <si>
    <t>Podpora zamestnateľnosti v regióne horná Nitra II.</t>
  </si>
  <si>
    <t>Trenčiansky samosprávny kraj</t>
  </si>
  <si>
    <t>Podpora zdravého životného štýlu a zlepšenie prevencie ochorení - Zavedenie skríningu na kognitívne a vývinové poruchy detí v ranom veku, včasná intervencia. - NP</t>
  </si>
  <si>
    <t>MZ SR a poskytovatelia zdravotnej starostlivosti podľa zákona</t>
  </si>
  <si>
    <t>Individualizovaný a komplexný prístup so zameraním na poradenské činnosti / Poradenstvom k zamestnaniu</t>
  </si>
  <si>
    <t>Poskytovanie finančných príspevkov integračným podnikom</t>
  </si>
  <si>
    <t>Poskytovanie potravinovej a/alebo základnej materiálnej pomoci najodkázanejším osobám</t>
  </si>
  <si>
    <t>ESO4.13</t>
  </si>
  <si>
    <t xml:space="preserve">4P8 Potravinová a materiálna deprivácia </t>
  </si>
  <si>
    <t>Prevencia a eliminácia násilia a sociálneho vylúčenia prostredníctvom národných liniek pomoci</t>
  </si>
  <si>
    <t>Regionálne analýzy a partnerstvá pre mladých</t>
  </si>
  <si>
    <t>DOP - VÚC</t>
  </si>
  <si>
    <t>Rodinné poradne II. - rozvoj poskytovania poradensko- psychologických služieb pre jednotlivcov, páry a rodiny</t>
  </si>
  <si>
    <t>Rozvoj dlhodobej starostlivosti poskytovanej na komunitnej úrovni v BBSK</t>
  </si>
  <si>
    <t>Banskobystrický samosprávny kraj</t>
  </si>
  <si>
    <t>Rozvoj jednotných kontaktných miest (JKM) Záruky pre mladých v regiónoch Slovenska</t>
  </si>
  <si>
    <t>Rozvoj odborných kapacít sociálnych partnerov</t>
  </si>
  <si>
    <t>Rozvoj personálnych kapacít v oblasti formalizovanej starostlivosti o deti vo veku do nástupu na povinné predprimárne vzdelávanie</t>
  </si>
  <si>
    <t>Rozvoj výkonu opatrení sociálnoprávnej ochrany detí a sociálne kurately I.</t>
  </si>
  <si>
    <t>Rozvoj výkonu opatrení sociálnoprávnej ochrany detí a sociálne kurately II.</t>
  </si>
  <si>
    <t>Sme si rovní II.</t>
  </si>
  <si>
    <t>Slovenský paralympijský výbor</t>
  </si>
  <si>
    <t xml:space="preserve">Sociálne inovácie - škálovanie overených nástrojov v sociálnom začlenení </t>
  </si>
  <si>
    <t>Sociálne inovácie - škálovanie overených nástrojov vo vzdelávaní a výchove</t>
  </si>
  <si>
    <t>Spoločne hľadáme prácu III.</t>
  </si>
  <si>
    <t>Spoločne za detstvo bez násilia pre všetky deti</t>
  </si>
  <si>
    <t xml:space="preserve">Stabilizácia personálu v paliatívnej starostlivosti a vytvorenie  podporných tímov v oblasti dlhodobej a paliatívnej zdravotnej starostlivosti </t>
  </si>
  <si>
    <t>poskytovatelia dlhodobej starostlivosti, poskytovatelia ZS</t>
  </si>
  <si>
    <t>Šanca na návrat 2</t>
  </si>
  <si>
    <t>Generálne riaditeľstvo Zboru väzenskej a justičnej stráže</t>
  </si>
  <si>
    <t>Digitálna koalícia</t>
  </si>
  <si>
    <t>štát. prísp. org. Zdravé regióny</t>
  </si>
  <si>
    <t>Výstavba, rekonštrukcia a obnova zariadení starostlivosti o deti do 3 rokov</t>
  </si>
  <si>
    <t>Vytváranie flexibilných foriem starostlivosti o deti vo veku do nástupu na povinné predprimárne vzdelávanie</t>
  </si>
  <si>
    <t>Zabezpečovanie komunitných sociálnych služieb s použitím telekomunikačných technológií</t>
  </si>
  <si>
    <t>Zavedenie manažérstva kvality v OVP a vzdelávania dospelých</t>
  </si>
  <si>
    <t>Zriaďovanie a/alebo podpora samostatných ambulancií v neatraktívnych regiónoch  - Podpora ambulancií ŠAS v neatraktívnych regiónoch (MTZ)</t>
  </si>
  <si>
    <t>Zručnosti pre trh práce</t>
  </si>
  <si>
    <t>alokácia projektov:</t>
  </si>
  <si>
    <t>alokácia ŠC:</t>
  </si>
  <si>
    <t>Označenia riadkov</t>
  </si>
  <si>
    <t>Súčet z Alokácia ŠC</t>
  </si>
  <si>
    <t>Dynamic label</t>
  </si>
  <si>
    <t>voľné prostriedky</t>
  </si>
  <si>
    <t>miera plnenia</t>
  </si>
  <si>
    <t>záložka</t>
  </si>
  <si>
    <t>databáza projektov pre alokáciu</t>
  </si>
  <si>
    <t>Zoznam projektov</t>
  </si>
  <si>
    <t>Modernizácia inštitúcií a služieb trhu práce s cieľom posúdiť a predvídať potreby v oblasti zručností a zabezpečiť včasnú a cielenú pomoc a podporu v záujme zosúladenia ponuky s potrebami trhu práce, ako aj pri prechodoch medzi zamestnaniami a mobilite</t>
  </si>
  <si>
    <t>Podpora sociálnej integrácie osôb ohrozených chudobou alebo sociálnym vylúčením vrátane najodkázanejších osôb a detí</t>
  </si>
  <si>
    <t>Zabezpečenie rovného prístupu k zdravotnej starostlivosti a zvýšenie odolnosti systémov zdravotnej starostlivosti vrátane primárnej starostlivosti a podpory prechodu z inštitucionálnej starostlivosti na rodinnú a komunitnú starostlivosť</t>
  </si>
  <si>
    <t>Podpora sociálno-ekonomického začlenenia marginalizovaných komunít, domácností s nízkym príjmom a znevýhodnených skupín vrátane osôb s osobitnými potrebami prostredníctvom integrovaných akcií vrátane bývania a sociálnych služieb</t>
  </si>
  <si>
    <t>Podpora celoživotného vzdelávania, najmä flexibilných príležitostí na zvyšovanie kvalifikácie a rekvalifikáciu pre všetkých s prihliadnutím na podnikateľské a digitálne zručnosti, lepšie predvídanie zmien a nových požiadaviek na zručnosti na základe potrieb trhu práce, uľahčovanie kariérnych zmien a podpora profesijnej mobility</t>
  </si>
  <si>
    <t>Zlepšenie prístupu k zamestnaniu a aktivačným opatreniam pre všetkých uchádzačov o zamestnanie, predovšetkým mladých ľudí, a to najmä vykonávaním záruky pre mladých ľudí, pre dlhodobo nezamestnaných a znevýhodnené skupiny na trhu práce a neaktívne osoby, ako aj prostredníctvom podpory samostatnej zárobkovej činnosti a sociálneho hospodárstva;</t>
  </si>
  <si>
    <t>Zlepšovanie rovného a včasného prístupu ku kvalitným, udržateľným a cenovo dostupným službám vrátane služieb, ktoré podporujú prístup k bývaniu a individualizovanú starostlivosť vrátane zdravotnej starostlivosti; modernizácia systémov sociálnej ochrany, vrátane podpory prístupu k sociálnej ochrane, s osobitným zameraním na deti a znevýhodnené skupiny; zlepšovanie prístupnosti, a to aj pre osoby so zdravotným postihnutím, účinnosti a odolnosti systémov zdravotnej starostlivosti a služieb dlhodobej starostlivosti</t>
  </si>
  <si>
    <t>Zvyšovanie účinnosti a inkluzívnosti trhov práce a
prístupu ku kvalitnému zamestnaniu rozvíjaním sociálnej
infraštruktúry a podporou sociálneho hospodárstvaZvyšovanie účinnosti a inkluzívnosti trhov práce a</t>
  </si>
  <si>
    <t>Zvýšenie kvality, inkluzívnosti a účinnosti systémov vzdelávania a odbornej prípravy, ako aj ich relevantnosti z hľadiska trhu práce okrem iného prostredníctvom potvrdzovania výsledkov neformálneho vzdelávania a informálneho učenia sa s cieľom podporiť nadobúdanie kľúčových kompetencií vrátane podnikateľských a digitálnych zručností, a tiež prostredníctvom podpory zavádzania systémov duálnej odbornej prípravy a učňovskej prípravy</t>
  </si>
  <si>
    <t>Umožnenie regiónom a ľuďom riešiť dôsledky v sociálnej, hospodárskej a environmentálnej oblasti, ako aj v oblasti zamestnanosti spôsobené transformáciou smerom k energetickým a klimatickým cieľom Únie na rok 2030 a k dosiahnutiu cieľa klimaticky neutrálneho hospodárstva Únie do roku 2050 na základe Parížskej dohody</t>
  </si>
  <si>
    <t>Zlepšenie rovného prístupu k inkluzívnym a kvalitným službám v oblasti vzdelávania, odbornej prípravy a celoživotného vzdelávania rozvíjaním dostupnej infraštruktúry vrátane posilňovania odolnosti pre dištančné a online vzdelávanie a odbornú prípravu</t>
  </si>
  <si>
    <t>Podpora sociálno-ekonomickej integrácie štátnych príslušníkov tretích krajín vrátane migrantov</t>
  </si>
  <si>
    <t>Podpora aktívneho začlenenia s cieľom podporovať rovnosť príležitostí, nediskrimináciu a aktívnu účasť a zlepšenie zamestnateľnosti, najmä v prípade znevýhodnených skupín</t>
  </si>
  <si>
    <t>Podpora rodovo vyváženej účasti na trhu práce, rovnakých pracovných podmienok a lepšej rovnováhy medzi pracovným a súkromným životom vrátane prístupu k cenovo dostupnej starostlivosti o deti a odkázané osoby</t>
  </si>
  <si>
    <t>Podpora adaptácie pracovníkov, podnikov a podnikateľov na zmeny, ako aj aktívneho a zdravého starnutia a zdravého a vhodne prispôsobeného pracovného prostredia, ktoré rieši zdravotné riziká</t>
  </si>
  <si>
    <t>Podpora rovného prístupu, a to najmä znevýhodnených skupín, ku kvalitnému a inkluzívnemu vzdelávaniu a odbornej príprave a podpora ich úspešného ukončenia, počnúc vzdelávaním a starostlivosťou v ranom detstve cez všeobecné a odborné vzdelávanie a prípravu až po terciárnu úroveň a vzdelávanie a učenie dospelých vrátane uľahčovania vzdelávacej mobility pre všetkých a prístupnosti pre osoby so zdravotným postihnutím</t>
  </si>
  <si>
    <t>Riešenie materiálnej deprivácie</t>
  </si>
  <si>
    <t>Kód</t>
  </si>
  <si>
    <t>Názov</t>
  </si>
  <si>
    <t>ESO4.10</t>
  </si>
  <si>
    <t>Podpora sociálno-ekonomickej integrácie marginalizovaných komunít, ako sú napríklad Rómovia</t>
  </si>
  <si>
    <t>RSO1.1</t>
  </si>
  <si>
    <t>Rozvoj a rozšírenie výskumných a inovačných kapacít a využívanie pokročilých technológií</t>
  </si>
  <si>
    <t>RSO1.2</t>
  </si>
  <si>
    <t>Využívanie prínosov digitalizácie pre občanov, podniky, výskumné organizácie a orgány verejnej správy bude napĺňaný prostredníctvom nasledujúcich opatrení</t>
  </si>
  <si>
    <t>RSO1.5</t>
  </si>
  <si>
    <t>Posilňovanie digitálnej pripojiteľnosti</t>
  </si>
  <si>
    <t>RSO2.1</t>
  </si>
  <si>
    <t>Podpora energetickej efektívnosti a znižovania emisií skleníkových plynov</t>
  </si>
  <si>
    <t>RSO2.2</t>
  </si>
  <si>
    <t>Podpora energie z obnoviteľných zdrojov v súlade so smernicou (EÚ) 2018/2001 o podpore využívania energie z obnoviteľných zdrojov[1] vrátane kritérií udržateľnosti, ktoré sú v nej stanovené</t>
  </si>
  <si>
    <t>RSO2.5</t>
  </si>
  <si>
    <t>Podpora prístupu k vode a udržateľného vodného hospodárstva</t>
  </si>
  <si>
    <t>RSO2.6</t>
  </si>
  <si>
    <t>Podpora prechodu na obehové hospodárstvo, ktoré efektívne využíva zdroje</t>
  </si>
  <si>
    <t>RSO2.7</t>
  </si>
  <si>
    <t>Posilnenie ochrany a zachovania prírody, biodiverzity a zelenej infraštruktúry, a to aj v mestských oblastiach, a zníženie všetkých foriem znečistenia</t>
  </si>
  <si>
    <t>RSO2.8</t>
  </si>
  <si>
    <t>Podpora udržateľnej multimodálnej mestskej mobility ako súčasti prechodu na hospodárstvo s nulovou bilanciou uhlíka</t>
  </si>
  <si>
    <t>RSO3.1</t>
  </si>
  <si>
    <t>Rozvoj udržateľnej, inteligentnej, bezpečnej a intermodálnej siete TEN-T odolnej proti zmene klímy</t>
  </si>
  <si>
    <t>RSO3.2</t>
  </si>
  <si>
    <t>Rozvoj a posilňovanie udržateľnej, inteligentnej a intermodálnej vnútroštátnej, regionálnej a miestnej mobility odolnej proti zmene klímy vrátane zlepšeného prístupu k TEN-T a cezhraničnej mobility</t>
  </si>
  <si>
    <t>Zvyšovanie účinnosti a inkluzívnosti trhov práce a prístupu ku kvalitnému zamestnaniu rozvíjaním sociálnej
infraštruktúry a podporou sociálneho hospodárstva</t>
  </si>
  <si>
    <t>Zvyšovanie účinnosti a inkluzívnosti trhov práce a prístupu ku kvalitnému zamestnaniu rozvíjaním sociálnej infraštruktúry a podporou sociálneho hospodárstva</t>
  </si>
  <si>
    <t>RSO4.6</t>
  </si>
  <si>
    <t>Posilnenie úlohy kultúry a udržateľného cestovného ruchu v oblasti hospodárskeho rozvoja, sociálneho začlenenia a sociálnej inovácie</t>
  </si>
  <si>
    <t>RSO5.1</t>
  </si>
  <si>
    <t>Podpora integrovaného a inkluzívneho sociálneho, hospodárskeho a environmentálneho rozvoja, kultúry, prírodného dedičstva, udržateľného cestovného ruchu a bezpečnosti v mestských oblastiach (</t>
  </si>
  <si>
    <t>RSO5.2</t>
  </si>
  <si>
    <t>Podpora integrovaného a inkluzívneho sociálneho, hospodárskeho a environmentálneho miestneho rozvoja, kultúry, prírodného dedičstva, udržateľného cestovného ruchu a bezpečnosti v iných ako mestských oblastiach</t>
  </si>
  <si>
    <t>Špecifický cieľ</t>
  </si>
  <si>
    <t>Help</t>
  </si>
  <si>
    <t>SO(a)</t>
  </si>
  <si>
    <t>SO(b)</t>
  </si>
  <si>
    <t>SO(c)</t>
  </si>
  <si>
    <t>SO(d)</t>
  </si>
  <si>
    <t>SO(e)</t>
  </si>
  <si>
    <t>SO(f)</t>
  </si>
  <si>
    <t>SO(g)</t>
  </si>
  <si>
    <t>SO(l)</t>
  </si>
  <si>
    <t>SO(k)</t>
  </si>
  <si>
    <t>SO(h)</t>
  </si>
  <si>
    <t>SO(i)</t>
  </si>
  <si>
    <t>MK SR</t>
  </si>
  <si>
    <t>SO(m)</t>
  </si>
  <si>
    <t>4P6 Aktívne začlenenie rómskych komunít</t>
  </si>
  <si>
    <t>1P1 Veda, výskum a inovácie</t>
  </si>
  <si>
    <t>včasná intervencia</t>
  </si>
  <si>
    <t>MŠVVM SR</t>
  </si>
  <si>
    <t>Podpora centier excelentnosti v prepojení na NP CEOVP</t>
  </si>
  <si>
    <t>stredné odborné školy podľa zákona č. 61/2015 Z. z.,  vybrané v rámci NP Centrá excelentnosti OVP (CEOVP)</t>
  </si>
  <si>
    <t>zariadenia poradenstva a prevencie</t>
  </si>
  <si>
    <t>Monitorovanie a evalvácia úrovne kompetencií dospelých</t>
  </si>
  <si>
    <t>vysoké školy podľa § 2 ods. 2 písm. a) až c) zákona č. 131/2002 Z. z. o vysokých školách a o zmene a doplnení niektorých zákonov v znení neskorších predpisov</t>
  </si>
  <si>
    <t>Vytvorenie a prevádzka pilotných tréningových centier v stredných odborných školách</t>
  </si>
  <si>
    <t xml:space="preserve">vzdelávacie inštitúcie ďalšieho vzdelávania
regionálna samospráva
</t>
  </si>
  <si>
    <t>Aliancia sektorových rád SR</t>
  </si>
  <si>
    <t>Podpora VÚC a stredných odborných škôl pri zavádzaní a impelementácii manažérstva kvality</t>
  </si>
  <si>
    <t>Zavedenie systematického a dlhodobého monitorovania duševného zdravia detí, žiakov a študentov na Slovensku sledovaním ich vzdelávacieho, kognitívneho, emocionálneho a sociálneho vývinu</t>
  </si>
  <si>
    <t>je potrebné cez "údaje" dať "odstrániť duplicity" a odškrtnúť "synergie". Toto potom nakopírovať do záložky "databáza projektov pre alokáciu".</t>
  </si>
  <si>
    <t>Modernizácia služieb trhu práce</t>
  </si>
  <si>
    <t xml:space="preserve">DOP - vybrané subjekty </t>
  </si>
  <si>
    <t>DOP - vybrané subjekty</t>
  </si>
  <si>
    <t>3Q 2025</t>
  </si>
  <si>
    <t>Finančné nástroje implementované v rámci priorít 4P1 a 4P5</t>
  </si>
  <si>
    <t>Ľudia a hrady – krok k sociálnej ekonomike</t>
  </si>
  <si>
    <t>konzorcium</t>
  </si>
  <si>
    <t>Príležitosť pre všetkých</t>
  </si>
  <si>
    <t>Systémová podpora duševného zdravia a prevencie detí, žiakov a študentov cez systém poradenstva a prevencie</t>
  </si>
  <si>
    <t>Modernizácia  materiálno-technického zabezpečenia existujúcich ambulancií špecializovanej ambulantnej starostlivosti</t>
  </si>
  <si>
    <t>Siete podpory pre každý krok</t>
  </si>
  <si>
    <t>Podpora odborného vzdelávania a prípravy v rámci iniciatívy Catching-up regions</t>
  </si>
  <si>
    <t>MV SR - Úrad splnomocnenca vlády SR pre rozvoj občianskej spoločnosti</t>
  </si>
  <si>
    <t>Podpora pomáhajúcich profesií 3</t>
  </si>
  <si>
    <t>Podpora poskytovania komunitných a kvalitných sociálnych služieb</t>
  </si>
  <si>
    <t>2Q 2025</t>
  </si>
  <si>
    <t>vzdelávacie inštitúcie ďalšieho vzdelávania</t>
  </si>
  <si>
    <t>Národný projekt Zdravé komunity</t>
  </si>
  <si>
    <t>4Q 2025</t>
  </si>
  <si>
    <t>Bývanie na dosah</t>
  </si>
  <si>
    <t xml:space="preserve">MPSVR SR/ ÚPSVR </t>
  </si>
  <si>
    <t>Zavádzanie housing-led prístupov so sprievodnými opatreniami na zabezpečenie dostupného bývania</t>
  </si>
  <si>
    <t>základné školy zaradené v sieti škôl a školských zariadení</t>
  </si>
  <si>
    <t>centrá voľného času</t>
  </si>
  <si>
    <t>stredné školy zaradené v sieti škôl a školských zariadení</t>
  </si>
  <si>
    <t>vzdelávacie inštitúcie ďalšieho vzdelávania, 
regionálna samospráva</t>
  </si>
  <si>
    <t>Rozvíjanie odborných kapacít inšpekcie v sociálnych veciach</t>
  </si>
  <si>
    <t>Vytvorenie vhodných podmienok pre opätovné začlenenie detí v reedukačných centrách do pôvodného sociálneho prostredia</t>
  </si>
  <si>
    <t>špeciálne výchovné zariadenia</t>
  </si>
  <si>
    <t>vždy radšej skontrolovať pomocné stĺpce (K,L)</t>
  </si>
  <si>
    <t>upskiling / reskiling</t>
  </si>
  <si>
    <t>podpora sociálnych služieb</t>
  </si>
  <si>
    <t>dostupné bývanie</t>
  </si>
  <si>
    <t>sociálna ekonomika</t>
  </si>
  <si>
    <t xml:space="preserve">miestna samospráva, neziskové organizácie </t>
  </si>
  <si>
    <t>Život v komunite pre každé dieťa</t>
  </si>
  <si>
    <t>Ústredie práce, sociálnych vecí a rodiny - mesto Veľké Kapušany</t>
  </si>
  <si>
    <t>Podpora detí a rodín prostredníctvom služby včasnej intervencie</t>
  </si>
  <si>
    <t>Zvýšenie odolnosti mäkkých cieľov prostredníctvom posilňovania odborných kapacít a služieb prevencie kriminality</t>
  </si>
  <si>
    <t>MV SR</t>
  </si>
  <si>
    <t>Názov projektu</t>
  </si>
  <si>
    <t>(Všetko)</t>
  </si>
  <si>
    <t>Národné skríningové centrum v oblasti sekundárnej prevencie skríningu onkologických ochorení - NP</t>
  </si>
  <si>
    <t>Termín vyhlásenia výzvy</t>
  </si>
  <si>
    <t xml:space="preserve">MPSVR SR / MV SR </t>
  </si>
  <si>
    <t>MPSVR SR / MV SR</t>
  </si>
  <si>
    <t xml:space="preserve">REDIPOM - vytvorenie návrhu jednotného systému redistribúcie potravinovej pomoci </t>
  </si>
  <si>
    <t>Koordinácia jednotných kontaktných miest pre mladých</t>
  </si>
  <si>
    <t>Sieť odborného poradenstva</t>
  </si>
  <si>
    <t>Aktivácia mladých NEET pre digitálnu dobu</t>
  </si>
  <si>
    <t>Debarierizácia trhu práce</t>
  </si>
  <si>
    <t>Podporné štruktúry pre oblasť sociálnej ekonomiky</t>
  </si>
  <si>
    <t>Digitálny radca</t>
  </si>
  <si>
    <t>Sociálne začlenenie odídencov z Ukrajiny</t>
  </si>
  <si>
    <t>MV SR / MD SR</t>
  </si>
  <si>
    <t>Budovanie sociálnej infraštruktúry (KC+KI)</t>
  </si>
  <si>
    <t>Budovanie sociálnej infraštruktúry (DI)</t>
  </si>
  <si>
    <t>Bilancia kompetencií</t>
  </si>
  <si>
    <t>tabuľka:</t>
  </si>
  <si>
    <t>Návrh/Názov tabuľky/zmeniť veľkosť tabuľky</t>
  </si>
  <si>
    <t xml:space="preserve">Tvorba štandardných postupov pre poskytovateľov všeobecnej ambulantnej starostlivosti  </t>
  </si>
  <si>
    <t>CVTI</t>
  </si>
  <si>
    <t>ŠIOV</t>
  </si>
  <si>
    <t xml:space="preserve">Podpora zvyšovania dostupnosti a kvality poradenských a podporných služieb pre študentov vysokých škôl </t>
  </si>
  <si>
    <t>Vytvorenie a overenie systému včasného varovania pred predčasným ukončením školskej dochádzky a adresnej podpory žiakov v systéme poradenstva a prevencie</t>
  </si>
  <si>
    <t>Systém individuálnych vzdelávacích účtov – časť I: Elektronická platforma individuálnych vzdelávacích účtov</t>
  </si>
  <si>
    <t xml:space="preserve">
regionálna samospráva</t>
  </si>
  <si>
    <t>Podpora začlenenia detí a žiakov v súvislosti s vojnovým konfliktom na Ukrajine v roku 2024</t>
  </si>
  <si>
    <t>Podpora modernizácie a skvalitnenia činností zariadení poradenstva a prevencie prostredníctvom zabezpečenia aktuálnych psychodiagnostických nástrojov s cieľom skvalitniť diagnostiku a intervenciu u detí a žiakov</t>
  </si>
  <si>
    <t>Implementácia nového systému prípravy kvalifikovaných dospelých pre trh práce budovaním partnerstiev a personálnych kapacít</t>
  </si>
  <si>
    <t>Podpora vzdelávacích príležitostí</t>
  </si>
  <si>
    <t>Úrad vlády SR</t>
  </si>
  <si>
    <t>Podpora rozvoja občianskych kompetencií</t>
  </si>
  <si>
    <t>vzdelávacie inštitúcie v systéme celoživotného vzdelávania</t>
  </si>
  <si>
    <t>VÚC/poskytovatelia ambulantnej zdravotnej starostlivosti</t>
  </si>
  <si>
    <t>Prevencia pred šírením epidemiologickej nákazy hepatitídy pre vybrané skupiny MRK</t>
  </si>
  <si>
    <t>RÚVZ, ÚVZ SR</t>
  </si>
  <si>
    <t>Podpora ďalšieho vzdelávania zdravotníckych pracovníkov - podpora sústavného vzdelávania zdravotníckych pracovníkov</t>
  </si>
  <si>
    <t>Podpora rozvoja sociálnej ekonomiky</t>
  </si>
  <si>
    <t>SocInoLab - Rozvíjanie inovačných ekosystémov a vytváranie nástrojov na podporu sociálnych inovácií</t>
  </si>
  <si>
    <t>Projektové zámery</t>
  </si>
  <si>
    <t>Informačná kampaň na zvyšovanie povedomia verejnosti o vybraných sociálnych témach</t>
  </si>
  <si>
    <t>Vekový manažment: Práca prispôsobená životným etapám</t>
  </si>
  <si>
    <t>projektové zámery</t>
  </si>
  <si>
    <t>Deinštitucionalizácia centier pre deti a rodiny</t>
  </si>
  <si>
    <t xml:space="preserve">Restoratívna a alternatívna justícia dostupná pre každého </t>
  </si>
  <si>
    <t>MS SR</t>
  </si>
  <si>
    <t>Podpora tvorby vzdelávacích politík založených na dôkazoch</t>
  </si>
  <si>
    <t>Podpora nadanej a talentovanej mládeže</t>
  </si>
  <si>
    <t>Pohybom k pohode s konceptom Aktívna škola</t>
  </si>
  <si>
    <t>Podpora základných škôl</t>
  </si>
  <si>
    <t>Podpora vzdelávania dospelých v oblasti občianskych kompetencií, mediálnej gramotnosti a rozvoja kritického myslenia dospelých a rozvoj vzdelávania dospelých prostredníctvom regionálnych samospráv</t>
  </si>
  <si>
    <t>Podpora stredných škôl</t>
  </si>
  <si>
    <t xml:space="preserve">Systém individuálnych vzdelávacích účtov – časť II: Podpora zručností formou individuálnych vzdelávacích účtov </t>
  </si>
  <si>
    <t xml:space="preserve">
35 573 426,9</t>
  </si>
  <si>
    <t>Podpora inkluzívneho vzdelávania Rómov</t>
  </si>
  <si>
    <t>Rozvoj kľúčových kompetencií mládeže cez neformálne vzdelávanie v centrách voľného času</t>
  </si>
  <si>
    <t>EduRadar - Skúmame, evalvujeme, excelujeme</t>
  </si>
  <si>
    <t>MZ SR/NOI (Národný onkologický ústav)</t>
  </si>
  <si>
    <t>VÚC/poskytovatelia ZS</t>
  </si>
  <si>
    <t>Podpora dostupnosti nástrojov posúdenia závažnosti zdrav. stavu pacienta pre laickú verejnosť NP</t>
  </si>
  <si>
    <t>Doplnenie siete centier integrovanej zdravotnej starostlivosti za účelom transformácie poskytovania ambulantnej zdravotnej starostlivosti na komunitnej úrovni Bratislavského samosprávneho kraja v rámci integrovaných územných investícií</t>
  </si>
  <si>
    <t>UPSVR</t>
  </si>
  <si>
    <t>Zvyšovanie zručností v transformujúcich sa regiónoch</t>
  </si>
  <si>
    <t>Agentúra podporovaného zamestnávania a neverejné subjekty</t>
  </si>
  <si>
    <t>UPSVAR</t>
  </si>
  <si>
    <t>Stručný popis synergie/komplementarity, jej zameranie/ ako prispieva k celkovému účinku v rámci svojho zaradenia do synergickej skupiny</t>
  </si>
  <si>
    <t>Terénna sociálna práca a komunitné centrá</t>
  </si>
  <si>
    <t>2N  Nezamestnaní a neaktívni na ceste na trh práce</t>
  </si>
  <si>
    <t xml:space="preserve">Modernizácia služieb trhu práce 2 </t>
  </si>
  <si>
    <t>projektové zámery 28.11.2024+</t>
  </si>
  <si>
    <t>projektové zámery 28.11. 2024</t>
  </si>
  <si>
    <t>projektové zámery 28.11.2024</t>
  </si>
  <si>
    <t>projektové zámery 30.10.2024</t>
  </si>
  <si>
    <t>Inovácia v zamestnávaní: pracovný kouč pre znevýhodnených</t>
  </si>
  <si>
    <t>projektové zámery 20.12.2024</t>
  </si>
  <si>
    <t xml:space="preserve">NP Zvyšovanie zručností zamestnancov </t>
  </si>
  <si>
    <t xml:space="preserve">DOP Zvyšovanie zručností zamestnancov </t>
  </si>
  <si>
    <t xml:space="preserve">Rovnosť príležitostí prospieva všetkým </t>
  </si>
  <si>
    <t>SPACE - centrá pre mladých ľudí</t>
  </si>
  <si>
    <t>Podpora osamelých rodičov</t>
  </si>
  <si>
    <t>Digitálna platforma trhu práce</t>
  </si>
  <si>
    <t>Opatrenie SK8</t>
  </si>
  <si>
    <t>Združenie samosrpávnych krajov - SK8</t>
  </si>
  <si>
    <t>Dlohodobá starostlivosť na komunitnej úrovni prostredníctvom CISZS</t>
  </si>
  <si>
    <t>VÚC</t>
  </si>
  <si>
    <t xml:space="preserve"> -testovanie NEET a tvorba programov pre rozvoj zručností</t>
  </si>
  <si>
    <t xml:space="preserve"> -analýzy vývoja trhu práce</t>
  </si>
  <si>
    <t xml:space="preserve"> -vytvorenie kontaktných miest s poskytovaním odborného poradenstva za účelom riešenia dlhov</t>
  </si>
  <si>
    <t xml:space="preserve"> -využitie multidisciplinárneho prístupu pre klientov úradov práce s cieľom vypracovať kariérny plán</t>
  </si>
  <si>
    <t xml:space="preserve"> -podpora do infraštruktúry </t>
  </si>
  <si>
    <t xml:space="preserve"> -podpora asistovanej svojpomocnej výstavby rodinných domov</t>
  </si>
  <si>
    <t xml:space="preserve"> -zabezpečenie bývania pre rodiny s deťmi ohrozené stratou bývania, mladých dospelých, odchádzajúcich z ústavnej starostlivosti, ľudí bez domova a OZP</t>
  </si>
  <si>
    <t xml:space="preserve"> -zahraničné pracovné pobyty / stáže pre mladých ľudí v situácií NEET v rámci platformy ALMA</t>
  </si>
  <si>
    <t xml:space="preserve"> -rekonštrukcie a modernizácie priestorov úradov práce/ podnikov</t>
  </si>
  <si>
    <t xml:space="preserve"> -infraštruktúrne riešenia systémov pre analyzovanie a prognózovanie trhu práce </t>
  </si>
  <si>
    <t xml:space="preserve"> -diagnostické testovanie a koučing osôb ohrozených stratou zamestnania</t>
  </si>
  <si>
    <t xml:space="preserve"> -regionálna a mikroregionálna koordinácia poskytovania dlhodobej starostlivosti na komunitnej úrovni - replikovanie modelu CuRI BBSK </t>
  </si>
  <si>
    <t xml:space="preserve"> -refundácia príspevkov na vytvorené pracovné miesta/SZČO</t>
  </si>
  <si>
    <t xml:space="preserve"> -refundácia príspevkov na vytvorené pracovné miesta/SZČO/absolventská prax</t>
  </si>
  <si>
    <t xml:space="preserve"> -odborné poradenstvo v oblasti zamestnania  na úradoch práce </t>
  </si>
  <si>
    <t xml:space="preserve"> -osvetové činnosti zamerané na zmenu spoločenského vnímania postavenia žien v zamestnaní</t>
  </si>
  <si>
    <t xml:space="preserve"> -posilnenie povedomia o práve na zdravé a prispôsobené pracovné prostredie</t>
  </si>
  <si>
    <t xml:space="preserve"> -osvetové činnosti v oblasti sociálnych služieb</t>
  </si>
  <si>
    <t xml:space="preserve"> -osvetové činnosti zamerané na práva deti, podmienky života a práva OZP</t>
  </si>
  <si>
    <t xml:space="preserve"> -osvetové činnosti v oblasti násilia na ženách a deťoch</t>
  </si>
  <si>
    <t xml:space="preserve"> -terénna sociálna práca zabezpečovaná úradmi práce pre domácnosti v hmotnej núdzi, OZP, domácnosti vystavené riziku príjmovej chudoby, osoby v nepriaznivej sociálnej situácii a sieťovanie s ostatnými odbormi na úradoch práce a ostatnými subjektmi</t>
  </si>
  <si>
    <t xml:space="preserve"> -podpora štruktúr Centra znalosti a Regionálnych center sociálnej ekonomiky spolupracujúcich so sociálnymi podnikmi</t>
  </si>
  <si>
    <t xml:space="preserve"> -refundácia nákladov samosprávam a mimovládnym organizáciám svisiacich s integráciou</t>
  </si>
  <si>
    <t xml:space="preserve"> -refundácia nákladov samosprávam a mimovládnym organizáciám svisiacich s integráciou cudzincov</t>
  </si>
  <si>
    <t xml:space="preserve"> -podpora aktivít pre seniorov</t>
  </si>
  <si>
    <t xml:space="preserve"> -vytvorenie podpornej štruktúry pre JKM</t>
  </si>
  <si>
    <t xml:space="preserve"> -terénna práca s neaktívnymi osobami na trhu práce za účelom ich aktivizácie a riešenia bariér pre zamestnanie</t>
  </si>
  <si>
    <t xml:space="preserve"> terénna práca s neaktívnymi osobami na trhu práce za účelom ich aktivizácie a riešenia bariér pre zamestnanie</t>
  </si>
  <si>
    <t xml:space="preserve"> -refundácia nákladov na pracovné miesta so zameraním na obnovu hradov</t>
  </si>
  <si>
    <t xml:space="preserve"> -zvyšovanie znalostí odborných zamestnancov v oblasti služieb zamestnanosti</t>
  </si>
  <si>
    <t xml:space="preserve"> -vytvorenie e-learning systému pre odborných zamestnanov v oblasti služieb zamestnanosti</t>
  </si>
  <si>
    <t xml:space="preserve"> -podpora aktiivít komunitných centier a sociálnych kompetencií k zmierňovaniu dopadov chudoby a sociálneho vylúčenia </t>
  </si>
  <si>
    <t xml:space="preserve"> -podpora aktiivít komunitných centier a sociálnych kompetencií cieľovej skupiny k zmierňovaniu dopadov chudoby a sociálneho vylúčenia terénnou formou</t>
  </si>
  <si>
    <t xml:space="preserve"> -vyhľadávanie vhodných pracovných miest a úvodné sprevádzanie pri vstupe do zamestnania</t>
  </si>
  <si>
    <t xml:space="preserve"> -regionálna koordinačná platforma na systémové budovanie práce s mládežou a neaktívnymi mladými ľudmi NEET </t>
  </si>
  <si>
    <t xml:space="preserve"> -zvyšovanie znalostí odborných zamestnancov v sociálnych veciach</t>
  </si>
  <si>
    <t xml:space="preserve"> -poskytovanie základného poradenstvav v kontaktných centrách v okrese Prievidza pre osoby z upadajúcich odvetví</t>
  </si>
  <si>
    <t xml:space="preserve"> -refundácia nákladov na poskytovanie SVI</t>
  </si>
  <si>
    <t xml:space="preserve"> -podpora kapacít  organizácií občianskej spoločnosti</t>
  </si>
  <si>
    <t xml:space="preserve"> -refundácia nákladov na ošetrovanie odkázaných osôb v teréne</t>
  </si>
  <si>
    <t xml:space="preserve"> -vytvorenie systému inšpekcie v sociálnych službách a podpora transformačných plánov</t>
  </si>
  <si>
    <t xml:space="preserve"> -aktivizácia prijímateľov sociálnych služieb s dôrazom na osoby s mentálnym postihnutím a poruchou autistického spektra</t>
  </si>
  <si>
    <t xml:space="preserve"> -vytvorenie špecializovaných pracovísk regionálneho a celoštátneho významu na podporu soc ekonomiky</t>
  </si>
  <si>
    <t xml:space="preserve"> -rekvalifikácia pracovníkov v okresoch Prievidza a Partizánske</t>
  </si>
  <si>
    <t xml:space="preserve"> -refundácia nákladov sociálnym podnikom</t>
  </si>
  <si>
    <t xml:space="preserve"> -refundácia nákladov na materiálnu pomoc</t>
  </si>
  <si>
    <t xml:space="preserve"> -prevádzkovanie štátnych anonymných liniek pomoci</t>
  </si>
  <si>
    <t xml:space="preserve"> -prevádzkovanie anonymných liniek pomoci</t>
  </si>
  <si>
    <t xml:space="preserve"> -systému redistribúcie nepredaných a nevyužitých potravín</t>
  </si>
  <si>
    <t xml:space="preserve"> -tvorba regionálnych analýz o situácii NEET alebo ohrzozených NEET</t>
  </si>
  <si>
    <t xml:space="preserve"> -restoratívne služby pre obete a páchateľov trestných činov a ich sociálna reintegrácia, osoby nie sú vo výkone trestu</t>
  </si>
  <si>
    <t xml:space="preserve"> -psychologické poradenstvo </t>
  </si>
  <si>
    <t xml:space="preserve"> -zvyšovanie kvalifikácie odborných kapacít v oblasti inšpekcie v sociálnych veciach</t>
  </si>
  <si>
    <t xml:space="preserve"> -vytvorenie štruktúry dostupných terénnych a ambulantných služieb na zdieľanom princípe v rámci funkčného zoskupenia 10.tich obcí</t>
  </si>
  <si>
    <t xml:space="preserve"> -nasadenie nového IS v rámci SPODaSK</t>
  </si>
  <si>
    <t xml:space="preserve"> -neformálne vzdelávanie mládeže (neevidovaní na úradoch práce) vo vytvorených kontaktných miestach </t>
  </si>
  <si>
    <t xml:space="preserve"> -podpora kapacít sociálnych partnerov </t>
  </si>
  <si>
    <t xml:space="preserve"> -refundácia mzdových nákladov </t>
  </si>
  <si>
    <t xml:space="preserve"> -terénna práca s neaktívnymi osobami alebo prostredníctvom APZ s DNO a OZP za účelom ich aktivizácie a riešenia bariér pre zamestnanie</t>
  </si>
  <si>
    <t xml:space="preserve"> -rozvoj sociálnej práce  v rámci SPODaSK</t>
  </si>
  <si>
    <t xml:space="preserve"> -zlúčenie psychologického poradenstva a riešenie dlhov</t>
  </si>
  <si>
    <t xml:space="preserve"> -podpora rodinám s dieťaťom so ZP cez sprevádzanie odbornými poradcami a ľuďmi s osobnou skúsenosťou.</t>
  </si>
  <si>
    <t xml:space="preserve"> -prevádzkovanie súkromných liniek pomoci</t>
  </si>
  <si>
    <t xml:space="preserve"> -sieť centier včasnej pomoci, predchádzanie zaradeniu do evidencie nezamestnaných a návrat OZP na trh práce</t>
  </si>
  <si>
    <t xml:space="preserve"> -sociálne inovácie</t>
  </si>
  <si>
    <t xml:space="preserve"> -refundácia nákladov na ubytovanie</t>
  </si>
  <si>
    <t xml:space="preserve"> -budovanie ekosystémov pre rozvoj sociálnych inovácií</t>
  </si>
  <si>
    <t xml:space="preserve"> -informačné a poradenské služby pre mladých ľudí poskytované v jednotných kontakntých miestach SPACE </t>
  </si>
  <si>
    <t xml:space="preserve"> -vyhľadávanie vhodných uchádzačov o zamestnanie pre zamestnávateľov</t>
  </si>
  <si>
    <t xml:space="preserve"> -spolupráca subjektov participujúcich na ochrane detí pred násilím</t>
  </si>
  <si>
    <t xml:space="preserve"> -resocializačné a výchovné vzdelávacie programy v rámci výkonu trestu odňatia slobody</t>
  </si>
  <si>
    <t xml:space="preserve">  -meranie WAI a príprava strategických nástrojov riadenia ľudských zdrojov v kontexte vekového manažmentu vo všetkých 24 sektoroch národného hospodárstva </t>
  </si>
  <si>
    <t xml:space="preserve"> -alternatívne formy starostlivosti o deti do 3 rokov mimo štandardnej starostlivosti v jasliach </t>
  </si>
  <si>
    <t xml:space="preserve"> -experimentálne a pilotné overenie modelu jednorodič v systéme poradní komplexného poradenstva</t>
  </si>
  <si>
    <t xml:space="preserve"> -transponovanie európskej smernice v oblasti rodovej rovnosti k zamestnávateľom a subjektom dotknutým jej zavádzaním a kontrolovaním </t>
  </si>
  <si>
    <t xml:space="preserve"> -refundácia nákladov zamestnávateľom na vzdelávacie kurzy</t>
  </si>
  <si>
    <t xml:space="preserve"> -refundácia nákladov cez úrady práce na vzdelávacie kurzy vo vybraných okresoch</t>
  </si>
  <si>
    <t xml:space="preserve"> -vytvorenie systému využívania moderných technológií </t>
  </si>
  <si>
    <t xml:space="preserve"> -zabezpečenie nájomného bývania a supervízia</t>
  </si>
  <si>
    <t xml:space="preserve"> -refundácia nákladov na vzdelávacie kurzy cez úrady práce</t>
  </si>
  <si>
    <t xml:space="preserve"> -prevádzkovanie informačných kancelárií v regiónoch pod MV SR</t>
  </si>
  <si>
    <t xml:space="preserve"> -podpora do infraštruktúry výstavbou CDR komunitného typu </t>
  </si>
  <si>
    <t>RSO4.14P1 Adaptabilný a prístupný trh práceMPSVR SR</t>
  </si>
  <si>
    <t>ESO4.114P5 Aktívne začlenenie a dostupné službyMPSVR SR</t>
  </si>
  <si>
    <t>ESO4.124P4 Záruka pre mladých MPSVR SR</t>
  </si>
  <si>
    <t>ESO4.84P7 Sociálne inovácie a experimenty MPSVR SR</t>
  </si>
  <si>
    <t>ESO4.14P4 Záruka pre mladých MPSVR SR</t>
  </si>
  <si>
    <t>ESO4.24P1 Adaptabilný a prístupný trh práceMPSVR SR</t>
  </si>
  <si>
    <t>ESO4.124P5 Aktívne začlenenie a dostupné službyMPSVR SR</t>
  </si>
  <si>
    <t>ESO4.14P1 Adaptabilný a prístupný trh práceMPSVR SR</t>
  </si>
  <si>
    <t>RSO4.54P5 Aktívne začlenenie a dostupné službyMPSVR SR</t>
  </si>
  <si>
    <t>RSO4.34P5 Aktívne začlenenie a dostupné službyMPSVR SR</t>
  </si>
  <si>
    <t>ESO4.14P7 Sociálne inovácie a experimenty MPSVR SR</t>
  </si>
  <si>
    <t>ESO4.44P3 Zručnosti pre lepšiu adaptabilitu a inklúziuMPSVR SR</t>
  </si>
  <si>
    <t>JSO8.18P1 Fond na spravodlivú transformáciuMPSVR SR</t>
  </si>
  <si>
    <t>ESO4.34P1 Adaptabilný a prístupný trh práceMPSVR SR</t>
  </si>
  <si>
    <t>ESO4.44P1 Adaptabilný a prístupný trh práceMPSVR SR</t>
  </si>
  <si>
    <t>ESO4.84P5 Aktívne začlenenie a dostupné službyMPSVR SR</t>
  </si>
  <si>
    <t>ESO4.94P5 Aktívne začlenenie a dostupné službyMPSVR SR</t>
  </si>
  <si>
    <t>ESO4.134P8 Potravinová a materiálna deprivácia MPSVR SR</t>
  </si>
  <si>
    <t>ESO4.64P7 Sociálne inovácie a experimenty MPSVR SR</t>
  </si>
  <si>
    <t>ESO4.74P3 Zručnosti pre lepšiu adaptabilitu a inklúziuMŠVVM SR</t>
  </si>
  <si>
    <t>ESO4.54P2 Kvalitné a inkluzívne vzdelávanieMŠVVM SR</t>
  </si>
  <si>
    <t>RSO4.24P3 Zručnosti pre lepšiu adaptabilitu a inklúziuMŠVVM SR</t>
  </si>
  <si>
    <t>RSO4.24P2 Kvalitné a inkluzívne vzdelávanieMŠVVM SR</t>
  </si>
  <si>
    <t>ESO4.64P2 Kvalitné a inkluzívne vzdelávanieMŠVVM SR</t>
  </si>
  <si>
    <t>ESO4.64P4 Záruka pre mladých MŠVVM SR</t>
  </si>
  <si>
    <t>RSO4.54P5 Aktívne začlenenie a dostupné službyMZ SR</t>
  </si>
  <si>
    <t>ESO4.114P5 Aktívne začlenenie a dostupné službyMZ SR</t>
  </si>
  <si>
    <t>VYHLÁSENÁ</t>
  </si>
  <si>
    <t>SCHVÁLENÁ</t>
  </si>
  <si>
    <t>V PRÍPRAVE</t>
  </si>
  <si>
    <t>ZMLUVA UZAVRETÁ</t>
  </si>
  <si>
    <t xml:space="preserve">Rozvoj IKT nástrojov na výkon opatrení SPODaSK </t>
  </si>
  <si>
    <t>Synergická skladba</t>
  </si>
  <si>
    <t>Alokácia pridelená na výzvu (zdroj EÚ)</t>
  </si>
  <si>
    <t>Súčet z Alokácia pridelená na výzvu (zdroj EÚ)</t>
  </si>
  <si>
    <t xml:space="preserve">Finančné nástroje implementované v rámci priority 8P1 </t>
  </si>
  <si>
    <t>% plnenia</t>
  </si>
  <si>
    <t>Alokácie na ŠC</t>
  </si>
  <si>
    <t xml:space="preserve"> -nastavenie systému centier excelentnosti OVP v Slovenskej republike ako nadstavby centier OVP so zreteľom na rozvoj procesov zaoberajúcich sa ďalším vzdelávaním dospelých zacielených na nadobúdanie a rozvoj odborných zručností pre konkrétnu oblasť hospodárstva </t>
  </si>
  <si>
    <t xml:space="preserve"> -vytvorenie systému digitálnej transformácie vzdelávania 
 </t>
  </si>
  <si>
    <t xml:space="preserve"> -podpora rozvoja potenciálu nadaných a talentovaných detí a mládeže</t>
  </si>
  <si>
    <t xml:space="preserve"> - podpora personálnych kapacít na zavedenie nového systému akreditácií vzdelávacích programov a overovania vzdelávacích výstupov</t>
  </si>
  <si>
    <t xml:space="preserve"> - zvýšenie pohybovej aktivity žiakov, zlepšenie pohybovej gramotnosti a tým zlepšenie fyzického i duševného zdravia a wellbeingu žiakov</t>
  </si>
  <si>
    <t xml:space="preserve"> -podpora celoživotného vzdelávania prepojením a porovnaním už zozbieraných údajov z 1. a 2.cyklu medzinárodného merania PIAAC</t>
  </si>
  <si>
    <t xml:space="preserve">
 -výzva nadväzuje na NP Centrá excelentnosti OVP/ podpora do modernizácie materiálno-technického a digitálneho vybavenia 
</t>
  </si>
  <si>
    <t xml:space="preserve"> -vybudovanie a modernizácia terapeutických miestností </t>
  </si>
  <si>
    <t xml:space="preserve"> -podpora systému výchovného poradenstva a prevencie</t>
  </si>
  <si>
    <t xml:space="preserve"> -zlepšenie stredného odborného školstva v PSK a modernizácia stredoškolského vzdelávania v BBSK
</t>
  </si>
  <si>
    <t xml:space="preserve"> -zvýšeniu digitálnych kompetencií a zručností pedagogických a odborných zamestnancov / zriadenie školského digitálneho koordinátora 
</t>
  </si>
  <si>
    <t xml:space="preserve"> -podpora pôsobenia pomáhajúcich profesií v prostredí materských, základných a stredných škôl
</t>
  </si>
  <si>
    <t xml:space="preserve"> -podpora transformácie škôl na inovatívne vzdelávacie inštitúcie s modernými vyučovacími metódami a efektívnym využitím inovatívnych postupov a technológií, prostredníctvom vzájomného učenia sa škôl. </t>
  </si>
  <si>
    <t xml:space="preserve"> -podpora celoživotného vzdelávania smerom na občianske vzdelávanie a podporu občianskych kompetencií</t>
  </si>
  <si>
    <t xml:space="preserve"> -podpora vzdelávania dospelých smerom na občianske kompetenciie, mediálnu gramotnosť a rozvoj kritického myslenia dospelých ako súčasť celoživotného vzdelávania</t>
  </si>
  <si>
    <t xml:space="preserve">
 -implementácia STEAM vzdelávania (integruje vedu, technológiu, inžinierstvo, umenie a matematiku) </t>
  </si>
  <si>
    <t xml:space="preserve"> -vytvorenie a realizácia mechanizmu finančnej podpory na posilnenie motivácie pre účasť dospelých na vzdelávaní využitím individuálnych vzdelávacích účtov (EPIVU)
</t>
  </si>
  <si>
    <t xml:space="preserve"> -posilnenie kultúry využívania dát a výskumu pri tvorbe politík v oblasti vzdelávania 
 </t>
  </si>
  <si>
    <t xml:space="preserve"> -zavedenie a implementácia manažérstva kvality prostredníctvom podpory pozícií v oblasti zabezpečovania kvality na VÚC a SOŠ 
</t>
  </si>
  <si>
    <t xml:space="preserve"> -podpora presunu žiakov zo špeciálneho prúdu vzdelávania do hlavného prúdu vzdelávania cez pripravovaný systém adaptačných tried
</t>
  </si>
  <si>
    <t xml:space="preserve"> -poskytovanie finančných príspevkov materským, základným a stredným školám na vzdelávanie odídencov z Ukrajiny.
</t>
  </si>
  <si>
    <t xml:space="preserve">Rozvoj základných zručností dospelých ako súčasť celoživotného vzdelávania </t>
  </si>
  <si>
    <t xml:space="preserve">  -vytvorenie nástrojov na rozvoj základných zručností nízkokvalifikovaných dospelých </t>
  </si>
  <si>
    <t>Štandardy základných zručností a ich hodnotenie u nízko kvalifikovaných dospelých ako súčasť podpory vzdelávania dospelých</t>
  </si>
  <si>
    <t>NIVAM</t>
  </si>
  <si>
    <t xml:space="preserve"> -vytvorenie a overenie štandardov pre základné zručnosti(pokrývajúce matematickú a čitateľskú gramotnosť, znalosti zo slovenského jazyka, digitálnu, prírodovednú a občiansku gramotnosť)</t>
  </si>
  <si>
    <t xml:space="preserve"> -individuálne alebo skupinové aktivity vzdelávacieho charakteru a  tvorba/aktualizácia vzdelávacích programov v oblasti zvyšovania základných zručností </t>
  </si>
  <si>
    <t xml:space="preserve"> -zabezpečenie komplexných služieb v oblasti duševného zdravia a na rozvoj odborných kapacít na poskytovanie podpory študentom. </t>
  </si>
  <si>
    <t xml:space="preserve"> -podpora do personálnej (individualizované sprevádzanie a mentoring) a inkluzívnej štipendijnej podpory a motivácie študentov na participatívnej účasti v rámci dobrovoľníckych aktivít </t>
  </si>
  <si>
    <t xml:space="preserve"> -podpora centier voľného času v v rámci rozvoja kľúčových kompetencií a zručností mládeže (kritické myslenie, schopnosť tímovej práce, sociálnu zapojenosť, občiansku aktivitu a rozvoj podnikateľského a kreatívneho myslenia medzi mladými ľuďmi) </t>
  </si>
  <si>
    <t xml:space="preserve"> -pilotné overenieť aplikovaných riešení problematiky segregácie vo vzdelávaní</t>
  </si>
  <si>
    <t xml:space="preserve"> -vytvorenie systémového nástroja pre implementáciu procesov pre IVU pomocou procesných a softvérových modulov
 </t>
  </si>
  <si>
    <t xml:space="preserve"> -zabezpečiť systémový a systematický prístup k prevencii a sanácii duševného zdravia detí, žiakov a študentov na všetkých stupňoch podporných úrovní prostredníctvom zariadení poradenstva a prevencie a špeciálnych výchovných zariadení</t>
  </si>
  <si>
    <t xml:space="preserve"> -vytvoriť a overiť systém včasného varovania pred PUŠD, pripraviť ho na zavedenie na celoštátnej úrovni a vytvoriť metodické materiály a vzdelávanie k uplatňovaniu adresných podporných opatrení pre žiakov ohrozených PUŠD
</t>
  </si>
  <si>
    <t xml:space="preserve"> -systém včasného varovania, pomáha predísť vypadnutiu zo vzdelávacieho procesu/neuplatneniu sa v odbore, ohrozeniu v situácii NEET</t>
  </si>
  <si>
    <t xml:space="preserve"> -navrhnúť a overiť postupy a procesy realizované v TC v SOŠ, pripraviť ich na zavedenie na celoštátnej úrovni, vytvoriť nové vzdelávacie programy, metodické materiály a pripraviť PZ a OZ, zamestnancov zo strany zamestnávateľov participujúci pri pilotných TC v SOŠ či lektorov ďalšieho vzdelávania pre fungovanie TC v SOŠ</t>
  </si>
  <si>
    <t xml:space="preserve"> -podpora kvality a dostupnosti poskytovanej starostlivosti v systéme poradenstva a prevencie vytvorením vhodných podmienok a bezpečného prostredia pre opätovné začlenenie a reintegráciu detí z reedukačných centier do pôvodného sociálneho prostredia.</t>
  </si>
  <si>
    <t xml:space="preserve"> -podpora prínosu autoevalvácie škôl a školských zariadení/pozitíva a dopad na hodnotenie kvality so zámerom využívať autoevalváciu ako jeden z podporných nástrojov hodnotenia/Vlastná identifikácia a odhaľovanie vnútorných vzťahov a procesov by sa mali stať jedným z hnacích predpokladov na zlepšovanie klímy a kultúry škôl a školských zariadení, ich rozvoja a wellbeingu a podporiť tak školské prostredie pri podnetnom rozvíjaní komplexného potenciálu učiteľov, žiakov a ďalších participantov.</t>
  </si>
  <si>
    <t xml:space="preserve"> -zaviesť manažérstvo kvality na všetkých úrovniach OVP (štát – región – poskytovateľ OVP / zamestnávateľ / poskytovateľ VD) a vytvoriť podmienky, aby všetky tieto súčasti disponovali dostatočnou motiváciou, nástrojmi a prostriedkami k rozvoju a poskytovaniu kvalitného odborného vzdelávania a prípravy a vzdelávania dospelých
</t>
  </si>
  <si>
    <t xml:space="preserve"> -zabezpečiť celoslovenský reprezentatívny zber dát  a vydať prvú Národnú správu o súčasnom obraze o duševnom zdraví detí, žiakov a študentov na Slovensku 2026 </t>
  </si>
  <si>
    <t xml:space="preserve"> -doplnenie zdravotníckej infraštruktúry, napr. psychiatrických stacionárov</t>
  </si>
  <si>
    <t xml:space="preserve"> -doplnenie a rekonštrukcia zdravotníckej infraštruktúry (polikliniky v obciach) MRR</t>
  </si>
  <si>
    <t xml:space="preserve"> -zlepšenie prístupu k zdravotnej starostlivosti v regiónoch nákupom medicínskych prístrojov</t>
  </si>
  <si>
    <t xml:space="preserve"> -vybudovanie strešnej organizácie a zber dát pre zabezpečenie včasnej a cielenej zdravotnej starostlivosti pacientom prostredníctvom nových skrínogových programov</t>
  </si>
  <si>
    <t xml:space="preserve"> -zlepšenie zdravotného stavu rómskej polupácie prostredníctvom asistentov podpory zdravia v nemocniciciacha priamo v kumunitách </t>
  </si>
  <si>
    <t xml:space="preserve"> -podpora matiek a novorodencov v nemocniciach prostredníctvom správneho a cieleného poradenstva. Zlepšenie poskytovanej zdravotnej starostlivosti a získanie certifikátu BFI "Baby friendly hospital"</t>
  </si>
  <si>
    <t xml:space="preserve"> -podpora zvyšovania kvalifikácie napr. postgraduálnym štúdiom psychológov pre zvýšenie ich počtu v systéme ako aj úhradou nákladov na vzdelávacie aktivity ostatných zdravotníckych pracovníkov za účelom zvýšenia kvality poskytovaných zdravotníckych služieb</t>
  </si>
  <si>
    <t xml:space="preserve"> -vytvorenie aplikácie (apky) do mobilných telefónov prístupnej pre širokú verejnosť, prostreníctvom, ktorej si budú môcť rodičia zhodnotiť zdravotný stav dieťaťa, aby neprepadali panike</t>
  </si>
  <si>
    <t xml:space="preserve"> -podpora rekonštrukcie a výstavby nemocníc 1. kategórie. Ide o skĺbenie zdravotníckycha sociálnych služiev na komunitnej úrovni </t>
  </si>
  <si>
    <t xml:space="preserve"> -doplnenie a rekonštrukcia zdravotníckej infraštruktúry (polikliniky v obciach) VRR</t>
  </si>
  <si>
    <t xml:space="preserve"> -edukačné školenia pre VLDD (pediatri) v záujme včasného odhalenia prípadných vývinových porúch detí do 3 rokov</t>
  </si>
  <si>
    <t xml:space="preserve"> -očkovanie detí proti hepatitíde typu A, tuberkulóze a meningokokovej infekcie s cieľm zabrániť zbytočným úmrtiam</t>
  </si>
  <si>
    <t xml:space="preserve"> -priamo podpora hospicov a kamenných hospicov ako aj vytvorenie podpornných tímov v nemmocniciach pre posyktnutie úľavy paliatívnym pacientom</t>
  </si>
  <si>
    <t xml:space="preserve"> -aktualizácia postupov liečby pre všeobecných lekárov a zosúladenie so štandardami EÚ</t>
  </si>
  <si>
    <t xml:space="preserve"> -priama podpora posktovateloľm zdravotnej starostlivosti  nákupm prístrojového medicínskeho vybavenia </t>
  </si>
  <si>
    <t>Podpora základných zručností osôb s nízkym vzdelaním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</si>
</sst>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6">
    <numFmt numFmtId="43" formatCode="_-* #,##0.00_-;\-* #,##0.00_-;_-* &quot;-&quot;??_-;_-@_-"/>
    <numFmt numFmtId="164" formatCode="_-* #,##0.00\ _€_-;\-* #,##0.00\ _€_-;_-* &quot;-&quot;??\ _€_-;_-@_-"/>
    <numFmt numFmtId="165" formatCode="#,##0\ &quot;€&quot;"/>
    <numFmt numFmtId="166" formatCode="#,##0.00\ &quot;€&quot;"/>
    <numFmt numFmtId="167" formatCode="_-* #,##0_-;\-* #,##0_-;_-* &quot;-&quot;??_-;_-@_-"/>
    <numFmt numFmtId="168" formatCode="#,##0\ _€"/>
  </numFmts>
  <fonts count="3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38"/>
      <scheme val="minor"/>
    </font>
    <font>
      <sz val="10"/>
      <color rgb="FF000000"/>
      <name val="Times New Roman"/>
      <family val="1"/>
      <charset val="238"/>
    </font>
    <font>
      <sz val="10"/>
      <color theme="1"/>
      <name val="Calibri"/>
      <family val="2"/>
      <charset val="238"/>
      <scheme val="minor"/>
    </font>
    <font>
      <sz val="10"/>
      <name val="Calibri"/>
      <family val="2"/>
      <charset val="238"/>
      <scheme val="minor"/>
    </font>
    <font>
      <b/>
      <sz val="10"/>
      <color theme="1"/>
      <name val="Calibri"/>
      <family val="2"/>
      <charset val="238"/>
      <scheme val="minor"/>
    </font>
    <font>
      <sz val="14"/>
      <name val="Calibri"/>
      <family val="2"/>
      <scheme val="minor"/>
    </font>
    <font>
      <b/>
      <sz val="14"/>
      <name val="Calibri"/>
      <family val="2"/>
      <scheme val="minor"/>
    </font>
    <font>
      <b/>
      <sz val="14"/>
      <color theme="1"/>
      <name val="Calibri"/>
      <family val="2"/>
      <charset val="238"/>
      <scheme val="minor"/>
    </font>
    <font>
      <b/>
      <sz val="14"/>
      <color rgb="FFFF0000"/>
      <name val="Calibri"/>
      <family val="2"/>
      <charset val="238"/>
      <scheme val="minor"/>
    </font>
    <font>
      <sz val="10"/>
      <color theme="1"/>
      <name val="Calibri"/>
      <family val="2"/>
      <charset val="238"/>
      <scheme val="minor"/>
    </font>
    <font>
      <sz val="10"/>
      <color rgb="FFFF0000"/>
      <name val="Calibri"/>
      <family val="2"/>
      <charset val="238"/>
      <scheme val="minor"/>
    </font>
    <font>
      <b/>
      <sz val="10"/>
      <name val="Calibri"/>
      <family val="2"/>
      <charset val="238"/>
      <scheme val="minor"/>
    </font>
    <font>
      <sz val="11"/>
      <name val="Calibri"/>
      <family val="2"/>
      <charset val="238"/>
      <scheme val="minor"/>
    </font>
    <font>
      <sz val="11"/>
      <color rgb="FFFF0000"/>
      <name val="Calibri"/>
      <family val="2"/>
      <charset val="238"/>
      <scheme val="minor"/>
    </font>
    <font>
      <strike/>
      <sz val="10"/>
      <name val="Calibri"/>
      <family val="2"/>
      <charset val="238"/>
      <scheme val="minor"/>
    </font>
    <font>
      <b/>
      <sz val="11"/>
      <color theme="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2"/>
      <name val="Calibri"/>
      <family val="2"/>
      <scheme val="minor"/>
    </font>
    <font>
      <sz val="14"/>
      <color theme="1"/>
      <name val="Calibri"/>
      <family val="2"/>
      <scheme val="minor"/>
    </font>
    <font>
      <i/>
      <sz val="11"/>
      <color rgb="FFFF0000"/>
      <name val="Calibri"/>
      <family val="2"/>
      <scheme val="minor"/>
    </font>
    <font>
      <b/>
      <sz val="11"/>
      <name val="Calibri"/>
      <family val="2"/>
      <charset val="238"/>
      <scheme val="minor"/>
    </font>
    <font>
      <i/>
      <sz val="11"/>
      <color rgb="FFFF0000"/>
      <name val="Calibri"/>
      <family val="2"/>
      <charset val="238"/>
      <scheme val="minor"/>
    </font>
  </fonts>
  <fills count="15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CCFF99"/>
        <bgColor indexed="64"/>
      </patternFill>
    </fill>
    <fill>
      <patternFill patternType="solid">
        <fgColor theme="7" tint="0.59996337778862885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8" tint="0.39994506668294322"/>
        <bgColor indexed="64"/>
      </patternFill>
    </fill>
    <fill>
      <patternFill patternType="solid">
        <fgColor theme="0" tint="-0.14996795556505021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9" tint="-0.24994659260841701"/>
        <bgColor indexed="64"/>
      </patternFill>
    </fill>
    <fill>
      <patternFill patternType="solid">
        <fgColor theme="9" tint="0.39994506668294322"/>
        <bgColor indexed="64"/>
      </patternFill>
    </fill>
    <fill>
      <patternFill patternType="solid">
        <fgColor theme="9" tint="0.39997558519241921"/>
        <bgColor indexed="64"/>
      </patternFill>
    </fill>
  </fills>
  <borders count="3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ck">
        <color indexed="64"/>
      </left>
      <right style="thick">
        <color indexed="64"/>
      </right>
      <top style="thick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theme="1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rgb="FF000000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/>
      <top/>
      <bottom style="thick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thick">
        <color indexed="64"/>
      </right>
      <top style="thick">
        <color indexed="64"/>
      </top>
      <bottom/>
      <diagonal/>
    </border>
    <border>
      <left style="thick">
        <color indexed="64"/>
      </left>
      <right/>
      <top/>
      <bottom/>
      <diagonal/>
    </border>
    <border>
      <left/>
      <right style="thick">
        <color indexed="64"/>
      </right>
      <top/>
      <bottom/>
      <diagonal/>
    </border>
    <border>
      <left style="thick">
        <color indexed="64"/>
      </left>
      <right/>
      <top/>
      <bottom style="thick">
        <color indexed="64"/>
      </bottom>
      <diagonal/>
    </border>
    <border>
      <left/>
      <right style="thick">
        <color indexed="64"/>
      </right>
      <top/>
      <bottom style="thick">
        <color indexed="64"/>
      </bottom>
      <diagonal/>
    </border>
    <border>
      <left style="thick">
        <color auto="1"/>
      </left>
      <right/>
      <top style="thick">
        <color auto="1"/>
      </top>
      <bottom/>
      <diagonal/>
    </border>
    <border>
      <left/>
      <right/>
      <top style="thick">
        <color auto="1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</borders>
  <cellStyleXfs count="152">
    <xf numFmtId="0" fontId="0" fillId="0" borderId="0"/>
    <xf numFmtId="164" fontId="14" fillId="0" borderId="0" applyFont="0" applyFill="0" applyBorder="0" applyAlignment="0" applyProtection="0"/>
    <xf numFmtId="0" fontId="13" fillId="0" borderId="0"/>
    <xf numFmtId="0" fontId="12" fillId="0" borderId="0"/>
    <xf numFmtId="0" fontId="11" fillId="0" borderId="0"/>
    <xf numFmtId="0" fontId="10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1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3" fillId="0" borderId="0"/>
    <xf numFmtId="0" fontId="2" fillId="0" borderId="0"/>
    <xf numFmtId="0" fontId="1" fillId="0" borderId="0"/>
    <xf numFmtId="9" fontId="14" fillId="0" borderId="0" applyFont="0" applyFill="0" applyBorder="0" applyAlignment="0" applyProtection="0"/>
    <xf numFmtId="43" fontId="14" fillId="0" borderId="0" applyFont="0" applyFill="0" applyBorder="0" applyAlignment="0" applyProtection="0"/>
  </cellStyleXfs>
  <cellXfs count="190">
    <xf numFmtId="0" fontId="0" fillId="0" borderId="0" xfId="0"/>
    <xf numFmtId="0" fontId="19" fillId="2" borderId="3" xfId="0" applyFont="1" applyFill="1" applyBorder="1" applyAlignment="1">
      <alignment horizontal="center" vertical="center" wrapText="1"/>
    </xf>
    <xf numFmtId="0" fontId="17" fillId="2" borderId="1" xfId="0" applyFont="1" applyFill="1" applyBorder="1" applyAlignment="1">
      <alignment horizontal="center" vertical="center" wrapText="1"/>
    </xf>
    <xf numFmtId="0" fontId="17" fillId="2" borderId="1" xfId="2" applyFont="1" applyFill="1" applyBorder="1" applyAlignment="1">
      <alignment horizontal="center" vertical="center" wrapText="1"/>
    </xf>
    <xf numFmtId="0" fontId="18" fillId="2" borderId="1" xfId="0" applyFont="1" applyFill="1" applyBorder="1" applyAlignment="1">
      <alignment horizontal="center" vertical="center" wrapText="1"/>
    </xf>
    <xf numFmtId="0" fontId="17" fillId="2" borderId="5" xfId="0" applyFont="1" applyFill="1" applyBorder="1" applyAlignment="1">
      <alignment horizontal="center" vertical="center" wrapText="1"/>
    </xf>
    <xf numFmtId="0" fontId="19" fillId="2" borderId="2" xfId="0" applyFont="1" applyFill="1" applyBorder="1" applyAlignment="1">
      <alignment horizontal="center" vertical="center" wrapText="1"/>
    </xf>
    <xf numFmtId="0" fontId="19" fillId="2" borderId="4" xfId="0" applyFont="1" applyFill="1" applyBorder="1" applyAlignment="1">
      <alignment horizontal="center" vertical="center" wrapText="1"/>
    </xf>
    <xf numFmtId="0" fontId="15" fillId="3" borderId="0" xfId="0" applyFont="1" applyFill="1"/>
    <xf numFmtId="0" fontId="0" fillId="3" borderId="0" xfId="0" applyFill="1"/>
    <xf numFmtId="0" fontId="0" fillId="3" borderId="0" xfId="0" applyFill="1" applyAlignment="1">
      <alignment vertical="center" wrapText="1"/>
    </xf>
    <xf numFmtId="0" fontId="0" fillId="3" borderId="0" xfId="0" applyFill="1" applyAlignment="1">
      <alignment wrapText="1"/>
    </xf>
    <xf numFmtId="0" fontId="0" fillId="3" borderId="0" xfId="0" applyFill="1" applyAlignment="1">
      <alignment vertical="center"/>
    </xf>
    <xf numFmtId="0" fontId="15" fillId="4" borderId="0" xfId="0" applyFont="1" applyFill="1" applyAlignment="1">
      <alignment horizontal="center" vertical="center" wrapText="1"/>
    </xf>
    <xf numFmtId="0" fontId="15" fillId="4" borderId="0" xfId="0" applyFont="1" applyFill="1" applyAlignment="1">
      <alignment horizontal="center" wrapText="1"/>
    </xf>
    <xf numFmtId="0" fontId="17" fillId="2" borderId="0" xfId="0" applyFont="1" applyFill="1" applyAlignment="1">
      <alignment horizontal="center" vertical="center"/>
    </xf>
    <xf numFmtId="0" fontId="17" fillId="2" borderId="5" xfId="2" applyFont="1" applyFill="1" applyBorder="1" applyAlignment="1">
      <alignment horizontal="center" vertical="center" wrapText="1"/>
    </xf>
    <xf numFmtId="165" fontId="19" fillId="2" borderId="3" xfId="0" applyNumberFormat="1" applyFont="1" applyFill="1" applyBorder="1" applyAlignment="1">
      <alignment horizontal="center" vertical="center" wrapText="1"/>
    </xf>
    <xf numFmtId="165" fontId="17" fillId="2" borderId="1" xfId="2" applyNumberFormat="1" applyFont="1" applyFill="1" applyBorder="1" applyAlignment="1">
      <alignment horizontal="center" vertical="center" wrapText="1"/>
    </xf>
    <xf numFmtId="165" fontId="17" fillId="2" borderId="5" xfId="2" applyNumberFormat="1" applyFont="1" applyFill="1" applyBorder="1" applyAlignment="1">
      <alignment horizontal="center" vertical="center" wrapText="1"/>
    </xf>
    <xf numFmtId="165" fontId="17" fillId="2" borderId="0" xfId="0" applyNumberFormat="1" applyFont="1" applyFill="1" applyAlignment="1">
      <alignment horizontal="center" vertical="center"/>
    </xf>
    <xf numFmtId="0" fontId="0" fillId="0" borderId="0" xfId="0" applyAlignment="1">
      <alignment wrapText="1"/>
    </xf>
    <xf numFmtId="0" fontId="18" fillId="2" borderId="1" xfId="2" applyFont="1" applyFill="1" applyBorder="1" applyAlignment="1">
      <alignment horizontal="center" vertical="center" wrapText="1"/>
    </xf>
    <xf numFmtId="14" fontId="17" fillId="2" borderId="5" xfId="2" applyNumberFormat="1" applyFont="1" applyFill="1" applyBorder="1" applyAlignment="1">
      <alignment horizontal="center" vertical="center" wrapText="1"/>
    </xf>
    <xf numFmtId="165" fontId="18" fillId="2" borderId="1" xfId="0" applyNumberFormat="1" applyFont="1" applyFill="1" applyBorder="1" applyAlignment="1">
      <alignment horizontal="center" vertical="center" wrapText="1"/>
    </xf>
    <xf numFmtId="165" fontId="18" fillId="2" borderId="1" xfId="2" applyNumberFormat="1" applyFont="1" applyFill="1" applyBorder="1" applyAlignment="1">
      <alignment horizontal="center" vertical="center" wrapText="1"/>
    </xf>
    <xf numFmtId="0" fontId="18" fillId="2" borderId="5" xfId="0" applyFont="1" applyFill="1" applyBorder="1" applyAlignment="1">
      <alignment horizontal="center" vertical="center" wrapText="1"/>
    </xf>
    <xf numFmtId="14" fontId="18" fillId="2" borderId="1" xfId="2" applyNumberFormat="1" applyFont="1" applyFill="1" applyBorder="1" applyAlignment="1">
      <alignment horizontal="center" vertical="center" wrapText="1"/>
    </xf>
    <xf numFmtId="0" fontId="18" fillId="2" borderId="0" xfId="0" applyFont="1" applyFill="1" applyAlignment="1">
      <alignment horizontal="center" vertical="center"/>
    </xf>
    <xf numFmtId="0" fontId="18" fillId="2" borderId="5" xfId="2" applyFont="1" applyFill="1" applyBorder="1" applyAlignment="1">
      <alignment horizontal="center" vertical="center" wrapText="1"/>
    </xf>
    <xf numFmtId="165" fontId="18" fillId="2" borderId="5" xfId="2" applyNumberFormat="1" applyFont="1" applyFill="1" applyBorder="1" applyAlignment="1">
      <alignment horizontal="center" vertical="center" wrapText="1"/>
    </xf>
    <xf numFmtId="14" fontId="18" fillId="2" borderId="1" xfId="0" applyNumberFormat="1" applyFont="1" applyFill="1" applyBorder="1" applyAlignment="1">
      <alignment horizontal="center" vertical="center" wrapText="1"/>
    </xf>
    <xf numFmtId="0" fontId="18" fillId="2" borderId="9" xfId="0" applyFont="1" applyFill="1" applyBorder="1" applyAlignment="1">
      <alignment horizontal="center" vertical="center"/>
    </xf>
    <xf numFmtId="0" fontId="18" fillId="2" borderId="8" xfId="0" applyFont="1" applyFill="1" applyBorder="1" applyAlignment="1">
      <alignment horizontal="center" vertical="center" wrapText="1"/>
    </xf>
    <xf numFmtId="14" fontId="18" fillId="2" borderId="5" xfId="0" applyNumberFormat="1" applyFont="1" applyFill="1" applyBorder="1" applyAlignment="1">
      <alignment horizontal="center" vertical="center" wrapText="1"/>
    </xf>
    <xf numFmtId="14" fontId="18" fillId="2" borderId="5" xfId="2" applyNumberFormat="1" applyFont="1" applyFill="1" applyBorder="1" applyAlignment="1">
      <alignment horizontal="center" vertical="center" wrapText="1"/>
    </xf>
    <xf numFmtId="0" fontId="18" fillId="2" borderId="8" xfId="2" applyFont="1" applyFill="1" applyBorder="1" applyAlignment="1">
      <alignment horizontal="center" vertical="center" wrapText="1"/>
    </xf>
    <xf numFmtId="0" fontId="0" fillId="0" borderId="0" xfId="0" pivotButton="1" applyAlignment="1">
      <alignment wrapText="1"/>
    </xf>
    <xf numFmtId="0" fontId="0" fillId="0" borderId="0" xfId="0" applyAlignment="1">
      <alignment horizontal="left" wrapText="1"/>
    </xf>
    <xf numFmtId="167" fontId="0" fillId="0" borderId="0" xfId="151" applyNumberFormat="1" applyFont="1"/>
    <xf numFmtId="167" fontId="0" fillId="0" borderId="0" xfId="0" applyNumberFormat="1" applyAlignment="1">
      <alignment wrapText="1"/>
    </xf>
    <xf numFmtId="9" fontId="22" fillId="0" borderId="0" xfId="150" applyFont="1"/>
    <xf numFmtId="165" fontId="22" fillId="0" borderId="0" xfId="151" applyNumberFormat="1" applyFont="1"/>
    <xf numFmtId="0" fontId="22" fillId="0" borderId="0" xfId="0" applyFont="1"/>
    <xf numFmtId="0" fontId="2" fillId="0" borderId="0" xfId="148"/>
    <xf numFmtId="0" fontId="23" fillId="0" borderId="0" xfId="0" applyFont="1"/>
    <xf numFmtId="165" fontId="0" fillId="0" borderId="0" xfId="0" applyNumberFormat="1"/>
    <xf numFmtId="49" fontId="18" fillId="2" borderId="1" xfId="2" applyNumberFormat="1" applyFont="1" applyFill="1" applyBorder="1" applyAlignment="1">
      <alignment horizontal="center" vertical="center" wrapText="1"/>
    </xf>
    <xf numFmtId="165" fontId="18" fillId="2" borderId="1" xfId="147" applyNumberFormat="1" applyFont="1" applyFill="1" applyBorder="1" applyAlignment="1">
      <alignment horizontal="center" vertical="center" wrapText="1"/>
    </xf>
    <xf numFmtId="0" fontId="24" fillId="2" borderId="1" xfId="2" applyFont="1" applyFill="1" applyBorder="1" applyAlignment="1">
      <alignment horizontal="center" vertical="center" wrapText="1"/>
    </xf>
    <xf numFmtId="165" fontId="24" fillId="2" borderId="1" xfId="2" applyNumberFormat="1" applyFont="1" applyFill="1" applyBorder="1" applyAlignment="1">
      <alignment horizontal="center" vertical="center" wrapText="1"/>
    </xf>
    <xf numFmtId="0" fontId="24" fillId="2" borderId="1" xfId="0" applyFont="1" applyFill="1" applyBorder="1" applyAlignment="1">
      <alignment horizontal="center" vertical="center" wrapText="1"/>
    </xf>
    <xf numFmtId="14" fontId="18" fillId="2" borderId="8" xfId="0" applyNumberFormat="1" applyFont="1" applyFill="1" applyBorder="1" applyAlignment="1">
      <alignment horizontal="center" vertical="center" wrapText="1"/>
    </xf>
    <xf numFmtId="0" fontId="25" fillId="2" borderId="1" xfId="2" applyFont="1" applyFill="1" applyBorder="1" applyAlignment="1">
      <alignment horizontal="center" vertical="center" wrapText="1"/>
    </xf>
    <xf numFmtId="0" fontId="25" fillId="2" borderId="0" xfId="0" applyFont="1" applyFill="1" applyAlignment="1">
      <alignment horizontal="center" vertical="center"/>
    </xf>
    <xf numFmtId="166" fontId="18" fillId="2" borderId="1" xfId="2" applyNumberFormat="1" applyFont="1" applyFill="1" applyBorder="1" applyAlignment="1">
      <alignment horizontal="center" vertical="center" wrapText="1"/>
    </xf>
    <xf numFmtId="165" fontId="25" fillId="2" borderId="1" xfId="2" applyNumberFormat="1" applyFont="1" applyFill="1" applyBorder="1" applyAlignment="1">
      <alignment horizontal="center" vertical="center" wrapText="1"/>
    </xf>
    <xf numFmtId="0" fontId="25" fillId="2" borderId="5" xfId="2" applyFont="1" applyFill="1" applyBorder="1" applyAlignment="1">
      <alignment horizontal="center" vertical="center" wrapText="1"/>
    </xf>
    <xf numFmtId="0" fontId="25" fillId="2" borderId="1" xfId="0" applyFont="1" applyFill="1" applyBorder="1" applyAlignment="1">
      <alignment horizontal="center" vertical="center" wrapText="1"/>
    </xf>
    <xf numFmtId="14" fontId="25" fillId="2" borderId="1" xfId="2" applyNumberFormat="1" applyFont="1" applyFill="1" applyBorder="1" applyAlignment="1">
      <alignment horizontal="center" vertical="center" wrapText="1"/>
    </xf>
    <xf numFmtId="14" fontId="25" fillId="2" borderId="1" xfId="0" applyNumberFormat="1" applyFont="1" applyFill="1" applyBorder="1" applyAlignment="1">
      <alignment horizontal="center" vertical="center" wrapText="1"/>
    </xf>
    <xf numFmtId="0" fontId="15" fillId="0" borderId="0" xfId="0" applyFont="1"/>
    <xf numFmtId="0" fontId="2" fillId="0" borderId="0" xfId="148" applyFill="1" applyAlignment="1"/>
    <xf numFmtId="0" fontId="2" fillId="0" borderId="0" xfId="148" applyNumberFormat="1" applyFill="1" applyAlignment="1"/>
    <xf numFmtId="0" fontId="18" fillId="2" borderId="1" xfId="0" applyNumberFormat="1" applyFont="1" applyFill="1" applyBorder="1" applyAlignment="1">
      <alignment horizontal="center" vertical="center" wrapText="1"/>
    </xf>
    <xf numFmtId="0" fontId="18" fillId="2" borderId="1" xfId="2" applyNumberFormat="1" applyFont="1" applyFill="1" applyBorder="1" applyAlignment="1">
      <alignment horizontal="center" vertical="center" wrapText="1"/>
    </xf>
    <xf numFmtId="165" fontId="19" fillId="2" borderId="4" xfId="0" applyNumberFormat="1" applyFont="1" applyFill="1" applyBorder="1" applyAlignment="1">
      <alignment horizontal="center" vertical="center" wrapText="1"/>
    </xf>
    <xf numFmtId="0" fontId="17" fillId="2" borderId="10" xfId="0" applyFont="1" applyFill="1" applyBorder="1" applyAlignment="1">
      <alignment horizontal="center" vertical="center" wrapText="1"/>
    </xf>
    <xf numFmtId="0" fontId="17" fillId="2" borderId="10" xfId="2" applyFont="1" applyFill="1" applyBorder="1" applyAlignment="1">
      <alignment horizontal="center" vertical="center" wrapText="1"/>
    </xf>
    <xf numFmtId="165" fontId="26" fillId="2" borderId="3" xfId="151" applyNumberFormat="1" applyFont="1" applyFill="1" applyBorder="1" applyAlignment="1">
      <alignment horizontal="center" vertical="center" wrapText="1"/>
    </xf>
    <xf numFmtId="165" fontId="18" fillId="2" borderId="0" xfId="151" applyNumberFormat="1" applyFont="1" applyFill="1" applyAlignment="1">
      <alignment vertical="center"/>
    </xf>
    <xf numFmtId="14" fontId="18" fillId="2" borderId="5" xfId="147" applyNumberFormat="1" applyFont="1" applyFill="1" applyBorder="1" applyAlignment="1">
      <alignment horizontal="center" vertical="center" wrapText="1"/>
    </xf>
    <xf numFmtId="0" fontId="26" fillId="0" borderId="7" xfId="148" applyFont="1" applyBorder="1" applyAlignment="1">
      <alignment horizontal="center" vertical="center"/>
    </xf>
    <xf numFmtId="166" fontId="26" fillId="0" borderId="7" xfId="148" applyNumberFormat="1" applyFont="1" applyBorder="1" applyAlignment="1">
      <alignment horizontal="center" vertical="center"/>
    </xf>
    <xf numFmtId="0" fontId="27" fillId="0" borderId="0" xfId="148" applyFont="1"/>
    <xf numFmtId="0" fontId="26" fillId="2" borderId="2" xfId="0" applyFont="1" applyFill="1" applyBorder="1" applyAlignment="1">
      <alignment horizontal="center" vertical="center" wrapText="1"/>
    </xf>
    <xf numFmtId="0" fontId="26" fillId="2" borderId="3" xfId="0" applyFont="1" applyFill="1" applyBorder="1" applyAlignment="1">
      <alignment horizontal="center" vertical="center" wrapText="1"/>
    </xf>
    <xf numFmtId="0" fontId="26" fillId="2" borderId="4" xfId="0" applyFont="1" applyFill="1" applyBorder="1" applyAlignment="1">
      <alignment horizontal="center" vertical="center" wrapText="1"/>
    </xf>
    <xf numFmtId="166" fontId="26" fillId="2" borderId="4" xfId="0" applyNumberFormat="1" applyFont="1" applyFill="1" applyBorder="1" applyAlignment="1">
      <alignment horizontal="center" vertical="center" wrapText="1"/>
    </xf>
    <xf numFmtId="166" fontId="18" fillId="2" borderId="5" xfId="2" applyNumberFormat="1" applyFont="1" applyFill="1" applyBorder="1" applyAlignment="1">
      <alignment horizontal="center" vertical="center" wrapText="1"/>
    </xf>
    <xf numFmtId="165" fontId="18" fillId="2" borderId="5" xfId="0" applyNumberFormat="1" applyFont="1" applyFill="1" applyBorder="1" applyAlignment="1">
      <alignment horizontal="center" vertical="center" wrapText="1"/>
    </xf>
    <xf numFmtId="0" fontId="18" fillId="2" borderId="5" xfId="2" applyFont="1" applyFill="1" applyBorder="1" applyAlignment="1">
      <alignment horizontal="center" vertical="center"/>
    </xf>
    <xf numFmtId="0" fontId="18" fillId="2" borderId="1" xfId="2" applyFont="1" applyFill="1" applyBorder="1" applyAlignment="1">
      <alignment horizontal="center" vertical="center"/>
    </xf>
    <xf numFmtId="0" fontId="29" fillId="2" borderId="0" xfId="0" applyFont="1" applyFill="1" applyAlignment="1">
      <alignment horizontal="center" vertical="center"/>
    </xf>
    <xf numFmtId="3" fontId="28" fillId="5" borderId="0" xfId="148" applyNumberFormat="1" applyFont="1" applyFill="1" applyAlignment="1">
      <alignment horizontal="right"/>
    </xf>
    <xf numFmtId="3" fontId="27" fillId="0" borderId="0" xfId="148" applyNumberFormat="1" applyFont="1" applyAlignment="1">
      <alignment horizontal="right"/>
    </xf>
    <xf numFmtId="3" fontId="28" fillId="5" borderId="0" xfId="0" applyNumberFormat="1" applyFont="1" applyFill="1"/>
    <xf numFmtId="168" fontId="2" fillId="0" borderId="0" xfId="148" applyNumberFormat="1" applyFill="1" applyAlignment="1">
      <alignment horizontal="right"/>
    </xf>
    <xf numFmtId="0" fontId="18" fillId="2" borderId="10" xfId="2" applyFont="1" applyFill="1" applyBorder="1" applyAlignment="1">
      <alignment horizontal="center" vertical="center" wrapText="1"/>
    </xf>
    <xf numFmtId="14" fontId="18" fillId="2" borderId="1" xfId="147" applyNumberFormat="1" applyFont="1" applyFill="1" applyBorder="1" applyAlignment="1">
      <alignment horizontal="center" vertical="center" wrapText="1"/>
    </xf>
    <xf numFmtId="165" fontId="18" fillId="2" borderId="5" xfId="147" applyNumberFormat="1" applyFont="1" applyFill="1" applyBorder="1" applyAlignment="1">
      <alignment horizontal="center" vertical="center" wrapText="1"/>
    </xf>
    <xf numFmtId="166" fontId="18" fillId="2" borderId="0" xfId="0" applyNumberFormat="1" applyFont="1" applyFill="1" applyAlignment="1">
      <alignment horizontal="center" vertical="center"/>
    </xf>
    <xf numFmtId="0" fontId="25" fillId="6" borderId="1" xfId="2" applyFont="1" applyFill="1" applyBorder="1" applyAlignment="1">
      <alignment horizontal="center" vertical="center" wrapText="1"/>
    </xf>
    <xf numFmtId="165" fontId="25" fillId="5" borderId="1" xfId="2" applyNumberFormat="1" applyFont="1" applyFill="1" applyBorder="1" applyAlignment="1">
      <alignment horizontal="center" vertical="center" wrapText="1"/>
    </xf>
    <xf numFmtId="0" fontId="0" fillId="0" borderId="11" xfId="0" applyBorder="1"/>
    <xf numFmtId="0" fontId="0" fillId="0" borderId="12" xfId="0" applyBorder="1"/>
    <xf numFmtId="0" fontId="0" fillId="0" borderId="13" xfId="0" applyBorder="1"/>
    <xf numFmtId="166" fontId="25" fillId="2" borderId="1" xfId="2" applyNumberFormat="1" applyFont="1" applyFill="1" applyBorder="1" applyAlignment="1">
      <alignment horizontal="center" vertical="center" wrapText="1"/>
    </xf>
    <xf numFmtId="0" fontId="18" fillId="5" borderId="1" xfId="2" applyFont="1" applyFill="1" applyBorder="1" applyAlignment="1">
      <alignment horizontal="center" vertical="center" wrapText="1"/>
    </xf>
    <xf numFmtId="0" fontId="0" fillId="0" borderId="0" xfId="0" applyBorder="1"/>
    <xf numFmtId="0" fontId="0" fillId="0" borderId="20" xfId="0" applyFill="1" applyBorder="1"/>
    <xf numFmtId="0" fontId="0" fillId="0" borderId="22" xfId="0" applyFill="1" applyBorder="1"/>
    <xf numFmtId="0" fontId="0" fillId="0" borderId="19" xfId="0" applyFill="1" applyBorder="1" applyAlignment="1">
      <alignment wrapText="1"/>
    </xf>
    <xf numFmtId="0" fontId="0" fillId="0" borderId="20" xfId="0" applyFill="1" applyBorder="1" applyAlignment="1">
      <alignment horizontal="left" wrapText="1"/>
    </xf>
    <xf numFmtId="0" fontId="0" fillId="0" borderId="21" xfId="0" applyFill="1" applyBorder="1" applyAlignment="1">
      <alignment wrapText="1"/>
    </xf>
    <xf numFmtId="0" fontId="0" fillId="0" borderId="20" xfId="0" applyFill="1" applyBorder="1" applyAlignment="1">
      <alignment wrapText="1"/>
    </xf>
    <xf numFmtId="0" fontId="0" fillId="0" borderId="22" xfId="0" applyFill="1" applyBorder="1" applyAlignment="1">
      <alignment wrapText="1"/>
    </xf>
    <xf numFmtId="0" fontId="0" fillId="0" borderId="0" xfId="0" applyFill="1" applyBorder="1"/>
    <xf numFmtId="0" fontId="20" fillId="7" borderId="24" xfId="0" applyFont="1" applyFill="1" applyBorder="1"/>
    <xf numFmtId="0" fontId="33" fillId="7" borderId="19" xfId="0" applyFont="1" applyFill="1" applyBorder="1"/>
    <xf numFmtId="0" fontId="21" fillId="9" borderId="6" xfId="0" applyFont="1" applyFill="1" applyBorder="1" applyAlignment="1">
      <alignment wrapText="1"/>
    </xf>
    <xf numFmtId="0" fontId="20" fillId="9" borderId="19" xfId="0" applyFont="1" applyFill="1" applyBorder="1" applyAlignment="1">
      <alignment wrapText="1"/>
    </xf>
    <xf numFmtId="0" fontId="0" fillId="0" borderId="15" xfId="0" applyFill="1" applyBorder="1"/>
    <xf numFmtId="0" fontId="33" fillId="7" borderId="25" xfId="0" applyFont="1" applyFill="1" applyBorder="1"/>
    <xf numFmtId="0" fontId="0" fillId="0" borderId="0" xfId="0" applyFill="1" applyBorder="1" applyAlignment="1">
      <alignment horizontal="left" wrapText="1"/>
    </xf>
    <xf numFmtId="0" fontId="0" fillId="0" borderId="22" xfId="0" applyFill="1" applyBorder="1" applyAlignment="1">
      <alignment horizontal="left" wrapText="1"/>
    </xf>
    <xf numFmtId="165" fontId="0" fillId="0" borderId="21" xfId="0" applyNumberFormat="1" applyFill="1" applyBorder="1" applyAlignment="1">
      <alignment wrapText="1"/>
    </xf>
    <xf numFmtId="165" fontId="0" fillId="0" borderId="23" xfId="0" applyNumberFormat="1" applyFill="1" applyBorder="1" applyAlignment="1">
      <alignment wrapText="1"/>
    </xf>
    <xf numFmtId="0" fontId="32" fillId="8" borderId="20" xfId="0" applyFont="1" applyFill="1" applyBorder="1" applyAlignment="1">
      <alignment horizontal="left"/>
    </xf>
    <xf numFmtId="0" fontId="32" fillId="8" borderId="0" xfId="0" applyFont="1" applyFill="1" applyBorder="1"/>
    <xf numFmtId="0" fontId="32" fillId="8" borderId="21" xfId="0" applyFont="1" applyFill="1" applyBorder="1"/>
    <xf numFmtId="165" fontId="0" fillId="0" borderId="0" xfId="0" applyNumberFormat="1" applyAlignment="1">
      <alignment wrapText="1"/>
    </xf>
    <xf numFmtId="0" fontId="31" fillId="0" borderId="21" xfId="0" applyFont="1" applyFill="1" applyBorder="1" applyAlignment="1">
      <alignment horizontal="left" wrapText="1"/>
    </xf>
    <xf numFmtId="0" fontId="31" fillId="0" borderId="23" xfId="0" applyFont="1" applyFill="1" applyBorder="1" applyAlignment="1">
      <alignment horizontal="left" wrapText="1"/>
    </xf>
    <xf numFmtId="0" fontId="31" fillId="0" borderId="20" xfId="0" applyFont="1" applyFill="1" applyBorder="1" applyAlignment="1">
      <alignment horizontal="left" indent="2"/>
    </xf>
    <xf numFmtId="0" fontId="31" fillId="0" borderId="0" xfId="0" applyFont="1" applyFill="1" applyBorder="1"/>
    <xf numFmtId="0" fontId="31" fillId="0" borderId="21" xfId="0" applyFont="1" applyFill="1" applyBorder="1"/>
    <xf numFmtId="0" fontId="0" fillId="10" borderId="20" xfId="0" applyFont="1" applyFill="1" applyBorder="1" applyAlignment="1">
      <alignment horizontal="left" indent="1"/>
    </xf>
    <xf numFmtId="0" fontId="0" fillId="10" borderId="0" xfId="0" applyFont="1" applyFill="1" applyBorder="1"/>
    <xf numFmtId="0" fontId="0" fillId="10" borderId="21" xfId="0" applyFont="1" applyFill="1" applyBorder="1"/>
    <xf numFmtId="3" fontId="0" fillId="0" borderId="0" xfId="0" applyNumberFormat="1"/>
    <xf numFmtId="3" fontId="2" fillId="0" borderId="0" xfId="148" applyNumberFormat="1"/>
    <xf numFmtId="0" fontId="28" fillId="0" borderId="0" xfId="148" applyFont="1"/>
    <xf numFmtId="3" fontId="0" fillId="0" borderId="0" xfId="0" applyNumberFormat="1" applyFill="1"/>
    <xf numFmtId="165" fontId="0" fillId="0" borderId="0" xfId="0" applyNumberFormat="1" applyFill="1"/>
    <xf numFmtId="0" fontId="0" fillId="0" borderId="0" xfId="0" applyFill="1"/>
    <xf numFmtId="3" fontId="0" fillId="0" borderId="12" xfId="0" applyNumberFormat="1" applyBorder="1"/>
    <xf numFmtId="0" fontId="0" fillId="0" borderId="16" xfId="0" applyBorder="1"/>
    <xf numFmtId="3" fontId="0" fillId="0" borderId="0" xfId="0" applyNumberFormat="1" applyBorder="1"/>
    <xf numFmtId="0" fontId="0" fillId="0" borderId="17" xfId="0" applyBorder="1"/>
    <xf numFmtId="3" fontId="15" fillId="13" borderId="0" xfId="0" applyNumberFormat="1" applyFont="1" applyFill="1" applyBorder="1"/>
    <xf numFmtId="9" fontId="15" fillId="13" borderId="17" xfId="150" applyFont="1" applyFill="1" applyBorder="1"/>
    <xf numFmtId="3" fontId="0" fillId="11" borderId="0" xfId="0" applyNumberFormat="1" applyFill="1" applyBorder="1"/>
    <xf numFmtId="3" fontId="15" fillId="11" borderId="0" xfId="0" applyNumberFormat="1" applyFont="1" applyFill="1" applyBorder="1"/>
    <xf numFmtId="9" fontId="15" fillId="11" borderId="17" xfId="150" applyFont="1" applyFill="1" applyBorder="1"/>
    <xf numFmtId="3" fontId="36" fillId="0" borderId="0" xfId="0" applyNumberFormat="1" applyFont="1" applyBorder="1"/>
    <xf numFmtId="9" fontId="36" fillId="0" borderId="17" xfId="150" applyFont="1" applyBorder="1"/>
    <xf numFmtId="3" fontId="0" fillId="0" borderId="0" xfId="0" applyNumberFormat="1" applyFont="1" applyBorder="1"/>
    <xf numFmtId="165" fontId="0" fillId="0" borderId="17" xfId="0" applyNumberFormat="1" applyFont="1" applyBorder="1"/>
    <xf numFmtId="165" fontId="0" fillId="0" borderId="17" xfId="0" applyNumberFormat="1" applyBorder="1"/>
    <xf numFmtId="3" fontId="31" fillId="0" borderId="0" xfId="0" applyNumberFormat="1" applyFont="1" applyBorder="1"/>
    <xf numFmtId="165" fontId="31" fillId="0" borderId="17" xfId="0" applyNumberFormat="1" applyFont="1" applyBorder="1"/>
    <xf numFmtId="9" fontId="0" fillId="11" borderId="17" xfId="150" applyFont="1" applyFill="1" applyBorder="1"/>
    <xf numFmtId="3" fontId="31" fillId="11" borderId="0" xfId="0" applyNumberFormat="1" applyFont="1" applyFill="1" applyBorder="1"/>
    <xf numFmtId="3" fontId="35" fillId="11" borderId="0" xfId="148" applyNumberFormat="1" applyFont="1" applyFill="1" applyBorder="1" applyAlignment="1">
      <alignment horizontal="right"/>
    </xf>
    <xf numFmtId="9" fontId="31" fillId="11" borderId="17" xfId="150" applyFont="1" applyFill="1" applyBorder="1"/>
    <xf numFmtId="3" fontId="31" fillId="13" borderId="0" xfId="0" applyNumberFormat="1" applyFont="1" applyFill="1" applyBorder="1"/>
    <xf numFmtId="9" fontId="31" fillId="13" borderId="17" xfId="150" applyFont="1" applyFill="1" applyBorder="1"/>
    <xf numFmtId="3" fontId="36" fillId="0" borderId="0" xfId="148" applyNumberFormat="1" applyFont="1" applyBorder="1" applyAlignment="1">
      <alignment horizontal="right"/>
    </xf>
    <xf numFmtId="3" fontId="0" fillId="0" borderId="0" xfId="0" applyNumberFormat="1" applyFill="1" applyBorder="1"/>
    <xf numFmtId="165" fontId="0" fillId="0" borderId="17" xfId="0" applyNumberFormat="1" applyFill="1" applyBorder="1"/>
    <xf numFmtId="3" fontId="15" fillId="14" borderId="0" xfId="0" applyNumberFormat="1" applyFont="1" applyFill="1" applyBorder="1"/>
    <xf numFmtId="9" fontId="15" fillId="14" borderId="17" xfId="150" applyFont="1" applyFill="1" applyBorder="1"/>
    <xf numFmtId="3" fontId="15" fillId="0" borderId="0" xfId="0" applyNumberFormat="1" applyFont="1" applyBorder="1"/>
    <xf numFmtId="165" fontId="15" fillId="0" borderId="17" xfId="0" applyNumberFormat="1" applyFont="1" applyBorder="1"/>
    <xf numFmtId="165" fontId="0" fillId="11" borderId="17" xfId="0" applyNumberFormat="1" applyFill="1" applyBorder="1"/>
    <xf numFmtId="3" fontId="0" fillId="0" borderId="14" xfId="0" applyNumberFormat="1" applyFill="1" applyBorder="1"/>
    <xf numFmtId="165" fontId="0" fillId="0" borderId="18" xfId="0" applyNumberFormat="1" applyFill="1" applyBorder="1"/>
    <xf numFmtId="3" fontId="30" fillId="12" borderId="0" xfId="0" applyNumberFormat="1" applyFont="1" applyFill="1" applyBorder="1" applyAlignment="1">
      <alignment horizontal="center" vertical="center" wrapText="1"/>
    </xf>
    <xf numFmtId="0" fontId="30" fillId="12" borderId="17" xfId="0" applyFont="1" applyFill="1" applyBorder="1" applyAlignment="1">
      <alignment horizontal="center" vertical="center" wrapText="1"/>
    </xf>
    <xf numFmtId="0" fontId="25" fillId="2" borderId="26" xfId="2" applyFont="1" applyFill="1" applyBorder="1" applyAlignment="1">
      <alignment horizontal="center" vertical="center" wrapText="1"/>
    </xf>
    <xf numFmtId="0" fontId="18" fillId="2" borderId="26" xfId="2" applyFont="1" applyFill="1" applyBorder="1" applyAlignment="1">
      <alignment horizontal="center" vertical="center" wrapText="1"/>
    </xf>
    <xf numFmtId="0" fontId="18" fillId="2" borderId="1" xfId="2" applyFont="1" applyFill="1" applyBorder="1" applyAlignment="1">
      <alignment horizontal="center" vertical="top" wrapText="1"/>
    </xf>
    <xf numFmtId="0" fontId="18" fillId="2" borderId="5" xfId="2" applyFont="1" applyFill="1" applyBorder="1" applyAlignment="1">
      <alignment horizontal="center" vertical="top" wrapText="1"/>
    </xf>
    <xf numFmtId="3" fontId="0" fillId="13" borderId="29" xfId="0" applyNumberFormat="1" applyFill="1" applyBorder="1"/>
    <xf numFmtId="3" fontId="0" fillId="11" borderId="30" xfId="0" applyNumberFormat="1" applyFill="1" applyBorder="1"/>
    <xf numFmtId="3" fontId="34" fillId="0" borderId="30" xfId="0" applyNumberFormat="1" applyFont="1" applyBorder="1"/>
    <xf numFmtId="3" fontId="0" fillId="0" borderId="30" xfId="0" applyNumberFormat="1" applyBorder="1"/>
    <xf numFmtId="3" fontId="0" fillId="13" borderId="30" xfId="0" applyNumberFormat="1" applyFill="1" applyBorder="1"/>
    <xf numFmtId="3" fontId="31" fillId="11" borderId="30" xfId="0" applyNumberFormat="1" applyFont="1" applyFill="1" applyBorder="1"/>
    <xf numFmtId="3" fontId="0" fillId="0" borderId="28" xfId="0" applyNumberFormat="1" applyBorder="1"/>
    <xf numFmtId="3" fontId="0" fillId="12" borderId="27" xfId="0" applyNumberFormat="1" applyFill="1" applyBorder="1" applyAlignment="1">
      <alignment wrapText="1"/>
    </xf>
    <xf numFmtId="0" fontId="18" fillId="2" borderId="5" xfId="2" applyNumberFormat="1" applyFont="1" applyFill="1" applyBorder="1" applyAlignment="1">
      <alignment horizontal="center" vertical="center" wrapText="1"/>
    </xf>
    <xf numFmtId="3" fontId="0" fillId="0" borderId="30" xfId="0" applyNumberFormat="1" applyBorder="1" applyAlignment="1">
      <alignment horizontal="left" indent="30"/>
    </xf>
    <xf numFmtId="3" fontId="34" fillId="0" borderId="30" xfId="0" applyNumberFormat="1" applyFont="1" applyBorder="1" applyAlignment="1">
      <alignment horizontal="left" indent="32"/>
    </xf>
    <xf numFmtId="3" fontId="0" fillId="0" borderId="30" xfId="0" applyNumberFormat="1" applyBorder="1" applyAlignment="1">
      <alignment horizontal="left" indent="32"/>
    </xf>
    <xf numFmtId="3" fontId="0" fillId="11" borderId="30" xfId="0" applyNumberFormat="1" applyFill="1" applyBorder="1" applyAlignment="1">
      <alignment horizontal="left" indent="7"/>
    </xf>
    <xf numFmtId="3" fontId="31" fillId="11" borderId="30" xfId="0" applyNumberFormat="1" applyFont="1" applyFill="1" applyBorder="1" applyAlignment="1">
      <alignment horizontal="left" indent="7"/>
    </xf>
    <xf numFmtId="3" fontId="0" fillId="5" borderId="30" xfId="0" applyNumberFormat="1" applyFill="1" applyBorder="1"/>
    <xf numFmtId="3" fontId="0" fillId="0" borderId="30" xfId="0" applyNumberFormat="1" applyFill="1" applyBorder="1"/>
  </cellXfs>
  <cellStyles count="152">
    <cellStyle name="Čiarka" xfId="151" builtinId="3"/>
    <cellStyle name="Čiarka 2" xfId="1"/>
    <cellStyle name="Normálna" xfId="0" builtinId="0"/>
    <cellStyle name="Normálna 2" xfId="2"/>
    <cellStyle name="Normálna 2 2" xfId="6"/>
    <cellStyle name="Normálna 2 2 2" xfId="18"/>
    <cellStyle name="Normálna 2 2 2 2" xfId="43"/>
    <cellStyle name="Normálna 2 2 2 2 2" xfId="115"/>
    <cellStyle name="Normálna 2 2 2 2 2 2" xfId="149"/>
    <cellStyle name="Normálna 2 2 2 3" xfId="67"/>
    <cellStyle name="Normálna 2 2 2 3 2" xfId="139"/>
    <cellStyle name="Normálna 2 2 2 4" xfId="91"/>
    <cellStyle name="Normálna 2 2 3" xfId="31"/>
    <cellStyle name="Normálna 2 2 3 2" xfId="103"/>
    <cellStyle name="Normálna 2 2 4" xfId="55"/>
    <cellStyle name="Normálna 2 2 4 2" xfId="127"/>
    <cellStyle name="Normálna 2 2 5" xfId="79"/>
    <cellStyle name="Normálna 2 3" xfId="10"/>
    <cellStyle name="Normálna 2 3 2" xfId="22"/>
    <cellStyle name="Normálna 2 3 2 2" xfId="47"/>
    <cellStyle name="Normálna 2 3 2 2 2" xfId="119"/>
    <cellStyle name="Normálna 2 3 2 3" xfId="71"/>
    <cellStyle name="Normálna 2 3 2 3 2" xfId="143"/>
    <cellStyle name="Normálna 2 3 2 4" xfId="95"/>
    <cellStyle name="Normálna 2 3 3" xfId="35"/>
    <cellStyle name="Normálna 2 3 3 2" xfId="107"/>
    <cellStyle name="Normálna 2 3 4" xfId="59"/>
    <cellStyle name="Normálna 2 3 4 2" xfId="131"/>
    <cellStyle name="Normálna 2 3 5" xfId="83"/>
    <cellStyle name="Normálna 2 4" xfId="14"/>
    <cellStyle name="Normálna 2 4 2" xfId="39"/>
    <cellStyle name="Normálna 2 4 2 2" xfId="111"/>
    <cellStyle name="Normálna 2 4 3" xfId="63"/>
    <cellStyle name="Normálna 2 4 3 2" xfId="135"/>
    <cellStyle name="Normálna 2 4 4" xfId="87"/>
    <cellStyle name="Normálna 2 5" xfId="27"/>
    <cellStyle name="Normálna 2 5 2" xfId="99"/>
    <cellStyle name="Normálna 2 6" xfId="51"/>
    <cellStyle name="Normálna 2 6 2" xfId="123"/>
    <cellStyle name="Normálna 2 7" xfId="75"/>
    <cellStyle name="Normálna 2 8" xfId="147"/>
    <cellStyle name="Normálna 3" xfId="3"/>
    <cellStyle name="Normálna 3 2" xfId="7"/>
    <cellStyle name="Normálna 3 2 2" xfId="19"/>
    <cellStyle name="Normálna 3 2 2 2" xfId="44"/>
    <cellStyle name="Normálna 3 2 2 2 2" xfId="116"/>
    <cellStyle name="Normálna 3 2 2 3" xfId="68"/>
    <cellStyle name="Normálna 3 2 2 3 2" xfId="140"/>
    <cellStyle name="Normálna 3 2 2 4" xfId="92"/>
    <cellStyle name="Normálna 3 2 3" xfId="32"/>
    <cellStyle name="Normálna 3 2 3 2" xfId="104"/>
    <cellStyle name="Normálna 3 2 4" xfId="56"/>
    <cellStyle name="Normálna 3 2 4 2" xfId="128"/>
    <cellStyle name="Normálna 3 2 5" xfId="80"/>
    <cellStyle name="Normálna 3 3" xfId="11"/>
    <cellStyle name="Normálna 3 3 2" xfId="23"/>
    <cellStyle name="Normálna 3 3 2 2" xfId="48"/>
    <cellStyle name="Normálna 3 3 2 2 2" xfId="120"/>
    <cellStyle name="Normálna 3 3 2 3" xfId="72"/>
    <cellStyle name="Normálna 3 3 2 3 2" xfId="144"/>
    <cellStyle name="Normálna 3 3 2 4" xfId="96"/>
    <cellStyle name="Normálna 3 3 3" xfId="36"/>
    <cellStyle name="Normálna 3 3 3 2" xfId="108"/>
    <cellStyle name="Normálna 3 3 4" xfId="60"/>
    <cellStyle name="Normálna 3 3 4 2" xfId="132"/>
    <cellStyle name="Normálna 3 3 5" xfId="84"/>
    <cellStyle name="Normálna 3 4" xfId="15"/>
    <cellStyle name="Normálna 3 4 2" xfId="40"/>
    <cellStyle name="Normálna 3 4 2 2" xfId="112"/>
    <cellStyle name="Normálna 3 4 3" xfId="64"/>
    <cellStyle name="Normálna 3 4 3 2" xfId="136"/>
    <cellStyle name="Normálna 3 4 4" xfId="88"/>
    <cellStyle name="Normálna 3 5" xfId="28"/>
    <cellStyle name="Normálna 3 5 2" xfId="100"/>
    <cellStyle name="Normálna 3 6" xfId="52"/>
    <cellStyle name="Normálna 3 6 2" xfId="124"/>
    <cellStyle name="Normálna 3 7" xfId="76"/>
    <cellStyle name="Normálna 4" xfId="4"/>
    <cellStyle name="Normálna 4 2" xfId="8"/>
    <cellStyle name="Normálna 4 2 2" xfId="20"/>
    <cellStyle name="Normálna 4 2 2 2" xfId="45"/>
    <cellStyle name="Normálna 4 2 2 2 2" xfId="117"/>
    <cellStyle name="Normálna 4 2 2 3" xfId="69"/>
    <cellStyle name="Normálna 4 2 2 3 2" xfId="141"/>
    <cellStyle name="Normálna 4 2 2 4" xfId="93"/>
    <cellStyle name="Normálna 4 2 3" xfId="33"/>
    <cellStyle name="Normálna 4 2 3 2" xfId="105"/>
    <cellStyle name="Normálna 4 2 4" xfId="57"/>
    <cellStyle name="Normálna 4 2 4 2" xfId="129"/>
    <cellStyle name="Normálna 4 2 5" xfId="81"/>
    <cellStyle name="Normálna 4 3" xfId="12"/>
    <cellStyle name="Normálna 4 3 2" xfId="24"/>
    <cellStyle name="Normálna 4 3 2 2" xfId="49"/>
    <cellStyle name="Normálna 4 3 2 2 2" xfId="121"/>
    <cellStyle name="Normálna 4 3 2 3" xfId="73"/>
    <cellStyle name="Normálna 4 3 2 3 2" xfId="145"/>
    <cellStyle name="Normálna 4 3 2 4" xfId="97"/>
    <cellStyle name="Normálna 4 3 3" xfId="37"/>
    <cellStyle name="Normálna 4 3 3 2" xfId="109"/>
    <cellStyle name="Normálna 4 3 4" xfId="61"/>
    <cellStyle name="Normálna 4 3 4 2" xfId="133"/>
    <cellStyle name="Normálna 4 3 5" xfId="85"/>
    <cellStyle name="Normálna 4 4" xfId="16"/>
    <cellStyle name="Normálna 4 4 2" xfId="41"/>
    <cellStyle name="Normálna 4 4 2 2" xfId="113"/>
    <cellStyle name="Normálna 4 4 3" xfId="65"/>
    <cellStyle name="Normálna 4 4 3 2" xfId="137"/>
    <cellStyle name="Normálna 4 4 4" xfId="89"/>
    <cellStyle name="Normálna 4 5" xfId="29"/>
    <cellStyle name="Normálna 4 5 2" xfId="101"/>
    <cellStyle name="Normálna 4 6" xfId="53"/>
    <cellStyle name="Normálna 4 6 2" xfId="125"/>
    <cellStyle name="Normálna 4 7" xfId="77"/>
    <cellStyle name="Normálna 5" xfId="5"/>
    <cellStyle name="Normálna 5 2" xfId="9"/>
    <cellStyle name="Normálna 5 2 2" xfId="21"/>
    <cellStyle name="Normálna 5 2 2 2" xfId="46"/>
    <cellStyle name="Normálna 5 2 2 2 2" xfId="118"/>
    <cellStyle name="Normálna 5 2 2 3" xfId="70"/>
    <cellStyle name="Normálna 5 2 2 3 2" xfId="142"/>
    <cellStyle name="Normálna 5 2 2 4" xfId="94"/>
    <cellStyle name="Normálna 5 2 3" xfId="34"/>
    <cellStyle name="Normálna 5 2 3 2" xfId="106"/>
    <cellStyle name="Normálna 5 2 4" xfId="58"/>
    <cellStyle name="Normálna 5 2 4 2" xfId="130"/>
    <cellStyle name="Normálna 5 2 5" xfId="82"/>
    <cellStyle name="Normálna 5 3" xfId="13"/>
    <cellStyle name="Normálna 5 3 2" xfId="25"/>
    <cellStyle name="Normálna 5 3 2 2" xfId="50"/>
    <cellStyle name="Normálna 5 3 2 2 2" xfId="122"/>
    <cellStyle name="Normálna 5 3 2 3" xfId="74"/>
    <cellStyle name="Normálna 5 3 2 3 2" xfId="146"/>
    <cellStyle name="Normálna 5 3 2 4" xfId="98"/>
    <cellStyle name="Normálna 5 3 3" xfId="38"/>
    <cellStyle name="Normálna 5 3 3 2" xfId="110"/>
    <cellStyle name="Normálna 5 3 4" xfId="62"/>
    <cellStyle name="Normálna 5 3 4 2" xfId="134"/>
    <cellStyle name="Normálna 5 3 5" xfId="86"/>
    <cellStyle name="Normálna 5 4" xfId="17"/>
    <cellStyle name="Normálna 5 4 2" xfId="42"/>
    <cellStyle name="Normálna 5 4 2 2" xfId="114"/>
    <cellStyle name="Normálna 5 4 3" xfId="66"/>
    <cellStyle name="Normálna 5 4 3 2" xfId="138"/>
    <cellStyle name="Normálna 5 4 4" xfId="90"/>
    <cellStyle name="Normálna 5 5" xfId="30"/>
    <cellStyle name="Normálna 5 5 2" xfId="102"/>
    <cellStyle name="Normálna 5 6" xfId="54"/>
    <cellStyle name="Normálna 5 6 2" xfId="126"/>
    <cellStyle name="Normálna 5 7" xfId="78"/>
    <cellStyle name="Normálna 6" xfId="26"/>
    <cellStyle name="Normálna 7" xfId="148"/>
    <cellStyle name="Percentá" xfId="150" builtinId="5"/>
  </cellStyles>
  <dxfs count="1477">
    <dxf>
      <fill>
        <patternFill patternType="solid">
          <fgColor indexed="64"/>
          <bgColor theme="0"/>
        </patternFill>
      </fill>
      <alignment horizontal="general" vertical="bottom" textRotation="0" wrapText="1" indent="0" justifyLastLine="0" shrinkToFit="0" readingOrder="0"/>
    </dxf>
    <dxf>
      <fill>
        <patternFill patternType="solid">
          <fgColor indexed="64"/>
          <bgColor theme="0"/>
        </patternFill>
      </fill>
      <alignment horizontal="general" vertical="center" textRotation="0" wrapText="1" indent="0" justifyLastLine="0" shrinkToFit="0" readingOrder="0"/>
    </dxf>
    <dxf>
      <fill>
        <patternFill patternType="solid">
          <fgColor indexed="64"/>
          <bgColor theme="0"/>
        </patternFill>
      </fill>
    </dxf>
    <dxf>
      <fill>
        <patternFill patternType="solid">
          <fgColor indexed="64"/>
          <bgColor theme="1"/>
        </patternFill>
      </fill>
    </dxf>
    <dxf>
      <font>
        <color auto="1"/>
      </font>
      <numFmt numFmtId="3" formatCode="#,##0"/>
      <fill>
        <patternFill patternType="none">
          <fgColor indexed="64"/>
          <bgColor auto="1"/>
        </patternFill>
      </fill>
      <alignment horizontal="right" vertical="bottom" textRotation="0" wrapText="0" indent="0" justifyLastLine="0" shrinkToFit="0" readingOrder="0"/>
    </dxf>
    <dxf>
      <numFmt numFmtId="0" formatCode="General"/>
      <fill>
        <patternFill patternType="none">
          <fgColor indexed="64"/>
          <bgColor auto="1"/>
        </patternFill>
      </fill>
      <alignment horizontal="general" vertical="bottom" textRotation="0" wrapText="0" indent="0" justifyLastLine="0" shrinkToFit="0" readingOrder="0"/>
    </dxf>
    <dxf>
      <fill>
        <patternFill patternType="none">
          <fgColor indexed="64"/>
          <bgColor auto="1"/>
        </patternFill>
      </fill>
      <alignment horizontal="general" vertical="bottom" textRotation="0" wrapText="0" indent="0" justifyLastLine="0" shrinkToFit="0" readingOrder="0"/>
    </dxf>
    <dxf>
      <fill>
        <patternFill patternType="none">
          <fgColor indexed="64"/>
          <bgColor auto="1"/>
        </patternFill>
      </fill>
      <alignment horizontal="general" vertical="bottom" textRotation="0" wrapText="0" indent="0" justifyLastLine="0" shrinkToFit="0" readingOrder="0"/>
    </dxf>
    <dxf>
      <fill>
        <patternFill patternType="none">
          <fgColor indexed="64"/>
          <bgColor auto="1"/>
        </patternFill>
      </fill>
      <alignment horizontal="general" vertical="bottom" textRotation="0" wrapText="0" indent="0" justifyLastLine="0" shrinkToFit="0" readingOrder="0"/>
    </dxf>
    <dxf>
      <fill>
        <patternFill patternType="none">
          <fgColor indexed="64"/>
          <bgColor auto="1"/>
        </patternFill>
      </fill>
      <alignment horizontal="general" vertical="bottom" textRotation="0" wrapText="0" indent="0" justifyLastLine="0" shrinkToFit="0" readingOrder="0"/>
    </dxf>
    <dxf>
      <border outline="0">
        <top style="medium">
          <color indexed="64"/>
        </top>
      </border>
    </dxf>
    <dxf>
      <fill>
        <patternFill patternType="none">
          <fgColor indexed="64"/>
          <bgColor auto="1"/>
        </patternFill>
      </fill>
      <alignment horizontal="general" vertical="bottom" textRotation="0" wrapText="0" indent="0" justifyLastLine="0" shrinkToFit="0" readingOrder="0"/>
    </dxf>
    <dxf>
      <border outline="0">
        <bottom style="thin">
          <color theme="1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numFmt numFmtId="165" formatCode="#,##0\ &quot;€&quot;"/>
    </dxf>
    <dxf>
      <fill>
        <patternFill patternType="solid">
          <bgColor theme="8" tint="0.39994506668294322"/>
        </patternFill>
      </fill>
    </dxf>
    <dxf>
      <font>
        <sz val="14"/>
        <color auto="1"/>
      </font>
    </dxf>
    <dxf>
      <font>
        <color theme="0"/>
      </font>
    </dxf>
    <dxf>
      <alignment wrapText="1" indent="0" readingOrder="0"/>
    </dxf>
    <dxf>
      <alignment wrapText="1" indent="0" readingOrder="0"/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border>
        <left style="thick">
          <color indexed="64"/>
        </left>
        <right style="thick">
          <color indexed="64"/>
        </right>
        <horizontal/>
      </border>
    </dxf>
    <dxf>
      <border>
        <left style="thick">
          <color indexed="64"/>
        </left>
        <right style="thick">
          <color indexed="64"/>
        </right>
        <horizontal/>
      </border>
    </dxf>
    <dxf>
      <border>
        <left style="thick">
          <color indexed="64"/>
        </left>
        <right style="thick">
          <color indexed="64"/>
        </right>
        <top style="thick">
          <color indexed="64"/>
        </top>
        <bottom style="thick">
          <color indexed="64"/>
        </bottom>
        <horizontal/>
      </border>
    </dxf>
    <dxf>
      <border>
        <left style="thick">
          <color indexed="64"/>
        </left>
        <right style="thick">
          <color indexed="64"/>
        </right>
        <top style="thick">
          <color indexed="64"/>
        </top>
        <bottom style="thick">
          <color indexed="64"/>
        </bottom>
        <horizontal/>
      </border>
    </dxf>
    <dxf>
      <fill>
        <patternFill>
          <bgColor theme="2" tint="-9.9978637043366805E-2"/>
        </patternFill>
      </fill>
    </dxf>
    <dxf>
      <fill>
        <patternFill>
          <bgColor theme="8" tint="0.59999389629810485"/>
        </patternFill>
      </fill>
    </dxf>
    <dxf>
      <fill>
        <patternFill>
          <bgColor rgb="FF00B0F0"/>
        </patternFill>
      </fill>
    </dxf>
    <dxf>
      <fill>
        <patternFill>
          <bgColor theme="4" tint="0.79998168889431442"/>
        </patternFill>
      </fill>
    </dxf>
    <dxf>
      <border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font>
        <b/>
      </font>
    </dxf>
    <dxf>
      <font>
        <sz val="14"/>
      </font>
    </dxf>
    <dxf>
      <font>
        <sz val="12"/>
      </font>
    </dxf>
    <dxf>
      <fill>
        <patternFill>
          <bgColor theme="0" tint="-4.9989318521683403E-2"/>
        </patternFill>
      </fill>
    </dxf>
    <dxf>
      <fill>
        <patternFill>
          <bgColor theme="0" tint="-4.9989318521683403E-2"/>
        </patternFill>
      </fill>
    </dxf>
    <dxf>
      <fill>
        <patternFill>
          <bgColor theme="0" tint="-4.9989318521683403E-2"/>
        </patternFill>
      </fill>
    </dxf>
    <dxf>
      <fill>
        <patternFill>
          <bgColor theme="0" tint="-4.9989318521683403E-2"/>
        </patternFill>
      </fill>
    </dxf>
    <dxf>
      <fill>
        <patternFill>
          <bgColor theme="0" tint="-4.9989318521683403E-2"/>
        </patternFill>
      </fill>
    </dxf>
    <dxf>
      <fill>
        <patternFill>
          <bgColor theme="0" tint="-4.9989318521683403E-2"/>
        </patternFill>
      </fill>
    </dxf>
    <dxf>
      <fill>
        <patternFill>
          <bgColor theme="0" tint="-4.9989318521683403E-2"/>
        </patternFill>
      </fill>
    </dxf>
    <dxf>
      <fill>
        <patternFill>
          <bgColor theme="0" tint="-4.9989318521683403E-2"/>
        </patternFill>
      </fill>
    </dxf>
    <dxf>
      <fill>
        <patternFill>
          <bgColor theme="0" tint="-4.9989318521683403E-2"/>
        </patternFill>
      </fill>
    </dxf>
    <dxf>
      <fill>
        <patternFill>
          <bgColor theme="0" tint="-4.9989318521683403E-2"/>
        </patternFill>
      </fill>
    </dxf>
    <dxf>
      <fill>
        <patternFill>
          <bgColor theme="0" tint="-4.9989318521683403E-2"/>
        </patternFill>
      </fill>
    </dxf>
    <dxf>
      <fill>
        <patternFill>
          <bgColor theme="0" tint="-4.9989318521683403E-2"/>
        </patternFill>
      </fill>
    </dxf>
    <dxf>
      <fill>
        <patternFill>
          <bgColor theme="0" tint="-4.9989318521683403E-2"/>
        </patternFill>
      </fill>
    </dxf>
    <dxf>
      <fill>
        <patternFill>
          <bgColor theme="0" tint="-4.9989318521683403E-2"/>
        </patternFill>
      </fill>
    </dxf>
    <dxf>
      <fill>
        <patternFill>
          <bgColor theme="0" tint="-4.9989318521683403E-2"/>
        </patternFill>
      </fill>
    </dxf>
    <dxf>
      <fill>
        <patternFill>
          <bgColor theme="0" tint="-4.9989318521683403E-2"/>
        </patternFill>
      </fill>
    </dxf>
    <dxf>
      <fill>
        <patternFill>
          <bgColor theme="0" tint="-4.9989318521683403E-2"/>
        </patternFill>
      </fill>
    </dxf>
    <dxf>
      <fill>
        <patternFill>
          <bgColor theme="0" tint="-4.9989318521683403E-2"/>
        </patternFill>
      </fill>
    </dxf>
    <dxf>
      <fill>
        <patternFill>
          <bgColor theme="0" tint="-4.9989318521683403E-2"/>
        </patternFill>
      </fill>
    </dxf>
    <dxf>
      <fill>
        <patternFill>
          <bgColor theme="0" tint="-4.9989318521683403E-2"/>
        </patternFill>
      </fill>
    </dxf>
    <dxf>
      <fill>
        <patternFill>
          <bgColor theme="0" tint="-4.9989318521683403E-2"/>
        </patternFill>
      </fill>
    </dxf>
    <dxf>
      <fill>
        <patternFill>
          <bgColor theme="0" tint="-4.9989318521683403E-2"/>
        </patternFill>
      </fill>
    </dxf>
    <dxf>
      <fill>
        <patternFill>
          <bgColor theme="0" tint="-4.9989318521683403E-2"/>
        </patternFill>
      </fill>
    </dxf>
    <dxf>
      <fill>
        <patternFill>
          <bgColor theme="0" tint="-4.9989318521683403E-2"/>
        </patternFill>
      </fill>
    </dxf>
    <dxf>
      <fill>
        <patternFill>
          <bgColor theme="0" tint="-4.9989318521683403E-2"/>
        </patternFill>
      </fill>
    </dxf>
    <dxf>
      <fill>
        <patternFill>
          <bgColor theme="0" tint="-4.9989318521683403E-2"/>
        </patternFill>
      </fill>
    </dxf>
    <dxf>
      <fill>
        <patternFill>
          <bgColor theme="0" tint="-4.9989318521683403E-2"/>
        </patternFill>
      </fill>
    </dxf>
    <dxf>
      <fill>
        <patternFill>
          <bgColor theme="0" tint="-4.9989318521683403E-2"/>
        </patternFill>
      </fill>
    </dxf>
    <dxf>
      <fill>
        <patternFill>
          <bgColor theme="0" tint="-4.9989318521683403E-2"/>
        </patternFill>
      </fill>
    </dxf>
    <dxf>
      <fill>
        <patternFill>
          <bgColor theme="0" tint="-4.9989318521683403E-2"/>
        </patternFill>
      </fill>
    </dxf>
    <dxf>
      <fill>
        <patternFill>
          <bgColor theme="0" tint="-4.9989318521683403E-2"/>
        </patternFill>
      </fill>
    </dxf>
    <dxf>
      <fill>
        <patternFill>
          <bgColor theme="0" tint="-4.9989318521683403E-2"/>
        </patternFill>
      </fill>
    </dxf>
    <dxf>
      <fill>
        <patternFill>
          <bgColor theme="0" tint="-4.9989318521683403E-2"/>
        </patternFill>
      </fill>
    </dxf>
    <dxf>
      <fill>
        <patternFill>
          <bgColor theme="0" tint="-4.9989318521683403E-2"/>
        </patternFill>
      </fill>
    </dxf>
    <dxf>
      <fill>
        <patternFill>
          <bgColor theme="0" tint="-4.9989318521683403E-2"/>
        </patternFill>
      </fill>
    </dxf>
    <dxf>
      <fill>
        <patternFill>
          <bgColor theme="0" tint="-4.9989318521683403E-2"/>
        </patternFill>
      </fill>
    </dxf>
    <dxf>
      <fill>
        <patternFill>
          <bgColor theme="0" tint="-4.9989318521683403E-2"/>
        </patternFill>
      </fill>
    </dxf>
    <dxf>
      <fill>
        <patternFill>
          <bgColor theme="0" tint="-4.9989318521683403E-2"/>
        </patternFill>
      </fill>
    </dxf>
    <dxf>
      <fill>
        <patternFill>
          <bgColor theme="0" tint="-4.9989318521683403E-2"/>
        </patternFill>
      </fill>
    </dxf>
    <dxf>
      <fill>
        <patternFill>
          <bgColor theme="0" tint="-4.9989318521683403E-2"/>
        </patternFill>
      </fill>
    </dxf>
    <dxf>
      <fill>
        <patternFill>
          <bgColor theme="0" tint="-4.9989318521683403E-2"/>
        </patternFill>
      </fill>
    </dxf>
    <dxf>
      <fill>
        <patternFill>
          <bgColor theme="0" tint="-4.9989318521683403E-2"/>
        </patternFill>
      </fill>
    </dxf>
    <dxf>
      <fill>
        <patternFill>
          <bgColor theme="0" tint="-4.9989318521683403E-2"/>
        </patternFill>
      </fill>
    </dxf>
    <dxf>
      <fill>
        <patternFill>
          <bgColor theme="0" tint="-4.9989318521683403E-2"/>
        </patternFill>
      </fill>
    </dxf>
    <dxf>
      <fill>
        <patternFill>
          <bgColor theme="0" tint="-4.9989318521683403E-2"/>
        </patternFill>
      </fill>
    </dxf>
    <dxf>
      <font>
        <color auto="1"/>
      </font>
    </dxf>
    <dxf>
      <fill>
        <patternFill patternType="solid">
          <bgColor theme="0" tint="-4.9989318521683403E-2"/>
        </patternFill>
      </fill>
    </dxf>
    <dxf>
      <border>
        <left/>
      </border>
    </dxf>
    <dxf>
      <fill>
        <patternFill patternType="solid">
          <bgColor rgb="FFFFFF00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>
          <bgColor indexed="64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>
          <bgColor indexed="64"/>
        </patternFill>
      </fill>
    </dxf>
    <dxf>
      <fill>
        <patternFill patternType="solid">
          <bgColor rgb="FFFFFF00"/>
        </patternFill>
      </fill>
    </dxf>
    <dxf>
      <fill>
        <patternFill patternType="none">
          <fgColor indexed="64"/>
          <bgColor indexed="65"/>
        </patternFill>
      </fill>
    </dxf>
    <dxf>
      <alignment relativeIndent="-1" readingOrder="0"/>
    </dxf>
    <dxf>
      <alignment relativeIndent="-1" readingOrder="0"/>
    </dxf>
    <dxf>
      <alignment relativeIndent="-1" readingOrder="0"/>
    </dxf>
    <dxf>
      <alignment relativeIndent="1" readingOrder="0"/>
    </dxf>
    <dxf>
      <alignment relativeIndent="1" readingOrder="0"/>
    </dxf>
    <dxf>
      <alignment relativeIndent="1" readingOrder="0"/>
    </dxf>
    <dxf>
      <alignment relativeIndent="1" readingOrder="0"/>
    </dxf>
    <dxf>
      <alignment relativeIndent="1" readingOrder="0"/>
    </dxf>
    <dxf>
      <alignment relativeIndent="1" readingOrder="0"/>
    </dxf>
    <dxf>
      <alignment relativeIndent="1" readingOrder="0"/>
    </dxf>
    <dxf>
      <alignment relativeIndent="1" readingOrder="0"/>
    </dxf>
    <dxf>
      <alignment relativeIndent="1" readingOrder="0"/>
    </dxf>
    <dxf>
      <alignment relativeIndent="1" readingOrder="0"/>
    </dxf>
    <dxf>
      <alignment relativeIndent="1" readingOrder="0"/>
    </dxf>
    <dxf>
      <alignment relativeIndent="1" readingOrder="0"/>
    </dxf>
    <dxf>
      <alignment relativeIndent="1" readingOrder="0"/>
    </dxf>
    <dxf>
      <alignment relativeIndent="1" readingOrder="0"/>
    </dxf>
    <dxf>
      <alignment relativeIndent="1" readingOrder="0"/>
    </dxf>
    <dxf>
      <alignment relativeIndent="1" readingOrder="0"/>
    </dxf>
    <dxf>
      <alignment relativeIndent="1" readingOrder="0"/>
    </dxf>
    <dxf>
      <alignment relativeIndent="1" readingOrder="0"/>
    </dxf>
    <dxf>
      <alignment relativeIndent="1" readingOrder="0"/>
    </dxf>
    <dxf>
      <alignment relativeIndent="1" readingOrder="0"/>
    </dxf>
    <dxf>
      <alignment relativeIndent="1" readingOrder="0"/>
    </dxf>
    <dxf>
      <alignment relativeIndent="1" readingOrder="0"/>
    </dxf>
    <dxf>
      <alignment relativeIndent="1" readingOrder="0"/>
    </dxf>
    <dxf>
      <alignment relativeIndent="1" readingOrder="0"/>
    </dxf>
    <dxf>
      <alignment relativeIndent="1" readingOrder="0"/>
    </dxf>
    <dxf>
      <alignment relativeIndent="1" readingOrder="0"/>
    </dxf>
    <dxf>
      <alignment relativeIndent="1" readingOrder="0"/>
    </dxf>
    <dxf>
      <alignment relativeIndent="1" readingOrder="0"/>
    </dxf>
    <dxf>
      <alignment relativeIndent="1" readingOrder="0"/>
    </dxf>
    <dxf>
      <alignment relativeIndent="1" readingOrder="0"/>
    </dxf>
    <dxf>
      <alignment relativeIndent="1" readingOrder="0"/>
    </dxf>
    <dxf>
      <alignment relativeIndent="1" readingOrder="0"/>
    </dxf>
    <dxf>
      <alignment horizontal="left" relativeIndent="1" readingOrder="0"/>
    </dxf>
    <dxf>
      <alignment relativeIndent="1" readingOrder="0"/>
    </dxf>
    <dxf>
      <alignment relativeIndent="1" readingOrder="0"/>
    </dxf>
    <dxf>
      <alignment relativeIndent="1" readingOrder="0"/>
    </dxf>
    <dxf>
      <alignment relativeIndent="1" readingOrder="0"/>
    </dxf>
    <dxf>
      <alignment relativeIndent="1" readingOrder="0"/>
    </dxf>
    <dxf>
      <alignment relativeIndent="1" readingOrder="0"/>
    </dxf>
    <dxf>
      <alignment relativeIndent="1" readingOrder="0"/>
    </dxf>
    <dxf>
      <alignment relativeIndent="1" readingOrder="0"/>
    </dxf>
    <dxf>
      <alignment relativeIndent="1" readingOrder="0"/>
    </dxf>
    <dxf>
      <alignment relativeIndent="1" readingOrder="0"/>
    </dxf>
    <dxf>
      <alignment relativeIndent="1" readingOrder="0"/>
    </dxf>
    <dxf>
      <alignment relativeIndent="1" readingOrder="0"/>
    </dxf>
    <dxf>
      <alignment relativeIndent="1" readingOrder="0"/>
    </dxf>
    <dxf>
      <alignment relativeIndent="1" readingOrder="0"/>
    </dxf>
    <dxf>
      <alignment relativeIndent="1" readingOrder="0"/>
    </dxf>
    <dxf>
      <alignment relativeIndent="1" readingOrder="0"/>
    </dxf>
    <dxf>
      <alignment relativeIndent="1" readingOrder="0"/>
    </dxf>
    <dxf>
      <alignment relativeIndent="1" readingOrder="0"/>
    </dxf>
    <dxf>
      <alignment relativeIndent="1" readingOrder="0"/>
    </dxf>
    <dxf>
      <alignment relativeIndent="1" readingOrder="0"/>
    </dxf>
    <dxf>
      <alignment relativeIndent="1" readingOrder="0"/>
    </dxf>
    <dxf>
      <alignment relativeIndent="1" readingOrder="0"/>
    </dxf>
    <dxf>
      <alignment relativeIndent="1" readingOrder="0"/>
    </dxf>
    <dxf>
      <alignment relativeIndent="1" readingOrder="0"/>
    </dxf>
    <dxf>
      <alignment relativeIndent="1" readingOrder="0"/>
    </dxf>
    <dxf>
      <alignment relativeIndent="1" readingOrder="0"/>
    </dxf>
    <dxf>
      <alignment relativeIndent="1" readingOrder="0"/>
    </dxf>
    <dxf>
      <alignment relativeIndent="1" readingOrder="0"/>
    </dxf>
    <dxf>
      <alignment relativeIndent="1" readingOrder="0"/>
    </dxf>
    <dxf>
      <alignment relativeIndent="1" readingOrder="0"/>
    </dxf>
    <dxf>
      <alignment relativeIndent="1" readingOrder="0"/>
    </dxf>
    <dxf>
      <alignment horizontal="left" relativeIndent="1" readingOrder="0"/>
    </dxf>
    <dxf>
      <alignment relativeIndent="1" readingOrder="0"/>
    </dxf>
    <dxf>
      <alignment relativeIndent="1" readingOrder="0"/>
    </dxf>
    <dxf>
      <alignment relativeIndent="1" readingOrder="0"/>
    </dxf>
    <dxf>
      <alignment relativeIndent="1" readingOrder="0"/>
    </dxf>
    <dxf>
      <alignment relativeIndent="1" readingOrder="0"/>
    </dxf>
    <dxf>
      <alignment relativeIndent="1" readingOrder="0"/>
    </dxf>
    <dxf>
      <alignment horizontal="left" relativeIndent="1" readingOrder="0"/>
    </dxf>
    <dxf>
      <fill>
        <patternFill patternType="none">
          <bgColor auto="1"/>
        </patternFill>
      </fill>
    </dxf>
    <dxf>
      <fill>
        <patternFill patternType="solid">
          <bgColor rgb="FFFFFF00"/>
        </patternFill>
      </fill>
    </dxf>
    <dxf>
      <fill>
        <patternFill patternType="solid">
          <bgColor rgb="FFFFFF00"/>
        </patternFill>
      </fill>
    </dxf>
    <dxf>
      <alignment relativeIndent="1" readingOrder="0"/>
    </dxf>
    <dxf>
      <alignment relativeIndent="1" readingOrder="0"/>
    </dxf>
    <dxf>
      <alignment relativeIndent="1" readingOrder="0"/>
    </dxf>
    <dxf>
      <alignment relativeIndent="1" readingOrder="0"/>
    </dxf>
    <dxf>
      <alignment relativeIndent="1" readingOrder="0"/>
    </dxf>
    <dxf>
      <alignment relativeIndent="1" readingOrder="0"/>
    </dxf>
    <dxf>
      <alignment relativeIndent="1" readingOrder="0"/>
    </dxf>
    <dxf>
      <alignment relativeIndent="1" readingOrder="0"/>
    </dxf>
    <dxf>
      <alignment relativeIndent="1" readingOrder="0"/>
    </dxf>
    <dxf>
      <alignment relativeIndent="1" readingOrder="0"/>
    </dxf>
    <dxf>
      <alignment relativeIndent="1" readingOrder="0"/>
    </dxf>
    <dxf>
      <alignment relativeIndent="1" readingOrder="0"/>
    </dxf>
    <dxf>
      <alignment relativeIndent="1" readingOrder="0"/>
    </dxf>
    <dxf>
      <alignment relativeIndent="1" readingOrder="0"/>
    </dxf>
    <dxf>
      <alignment relativeIndent="1" readingOrder="0"/>
    </dxf>
    <dxf>
      <alignment relativeIndent="1" readingOrder="0"/>
    </dxf>
    <dxf>
      <alignment relativeIndent="1" readingOrder="0"/>
    </dxf>
    <dxf>
      <alignment relativeIndent="1" readingOrder="0"/>
    </dxf>
    <dxf>
      <alignment relativeIndent="1" readingOrder="0"/>
    </dxf>
    <dxf>
      <alignment relativeIndent="1" readingOrder="0"/>
    </dxf>
    <dxf>
      <alignment relativeIndent="1" readingOrder="0"/>
    </dxf>
    <dxf>
      <alignment relativeIndent="1" readingOrder="0"/>
    </dxf>
    <dxf>
      <alignment relativeIndent="1" readingOrder="0"/>
    </dxf>
    <dxf>
      <alignment relativeIndent="1" readingOrder="0"/>
    </dxf>
    <dxf>
      <alignment relativeIndent="1" readingOrder="0"/>
    </dxf>
    <dxf>
      <alignment relativeIndent="1" readingOrder="0"/>
    </dxf>
    <dxf>
      <alignment relativeIndent="1" readingOrder="0"/>
    </dxf>
    <dxf>
      <alignment relativeIndent="1" readingOrder="0"/>
    </dxf>
    <dxf>
      <alignment relativeIndent="1" readingOrder="0"/>
    </dxf>
    <dxf>
      <alignment relativeIndent="1" readingOrder="0"/>
    </dxf>
    <dxf>
      <alignment horizontal="left" relativeIndent="1" readingOrder="0"/>
    </dxf>
    <dxf>
      <alignment relativeIndent="1" readingOrder="0"/>
    </dxf>
    <dxf>
      <alignment relativeIndent="1" readingOrder="0"/>
    </dxf>
    <dxf>
      <alignment relativeIndent="1" readingOrder="0"/>
    </dxf>
    <dxf>
      <alignment relativeIndent="1" readingOrder="0"/>
    </dxf>
    <dxf>
      <alignment relativeIndent="1" readingOrder="0"/>
    </dxf>
    <dxf>
      <alignment relativeIndent="1" readingOrder="0"/>
    </dxf>
    <dxf>
      <alignment relativeIndent="1" readingOrder="0"/>
    </dxf>
    <dxf>
      <alignment relativeIndent="1" readingOrder="0"/>
    </dxf>
    <dxf>
      <alignment relativeIndent="1" readingOrder="0"/>
    </dxf>
    <dxf>
      <alignment relativeIndent="1" readingOrder="0"/>
    </dxf>
    <dxf>
      <alignment relativeIndent="1" readingOrder="0"/>
    </dxf>
    <dxf>
      <alignment relativeIndent="1" readingOrder="0"/>
    </dxf>
    <dxf>
      <alignment relativeIndent="1" readingOrder="0"/>
    </dxf>
    <dxf>
      <alignment relativeIndent="1" readingOrder="0"/>
    </dxf>
    <dxf>
      <alignment relativeIndent="1" readingOrder="0"/>
    </dxf>
    <dxf>
      <alignment relativeIndent="1" readingOrder="0"/>
    </dxf>
    <dxf>
      <alignment relativeIndent="1" readingOrder="0"/>
    </dxf>
    <dxf>
      <alignment relativeIndent="1" readingOrder="0"/>
    </dxf>
    <dxf>
      <alignment relativeIndent="1" readingOrder="0"/>
    </dxf>
    <dxf>
      <alignment relativeIndent="1" readingOrder="0"/>
    </dxf>
    <dxf>
      <alignment relativeIndent="1" readingOrder="0"/>
    </dxf>
    <dxf>
      <alignment relativeIndent="1" readingOrder="0"/>
    </dxf>
    <dxf>
      <alignment relativeIndent="1" readingOrder="0"/>
    </dxf>
    <dxf>
      <alignment relativeIndent="1" readingOrder="0"/>
    </dxf>
    <dxf>
      <alignment relativeIndent="1" readingOrder="0"/>
    </dxf>
    <dxf>
      <alignment relativeIndent="1" readingOrder="0"/>
    </dxf>
    <dxf>
      <alignment relativeIndent="1" readingOrder="0"/>
    </dxf>
    <dxf>
      <alignment relativeIndent="1" readingOrder="0"/>
    </dxf>
    <dxf>
      <alignment relativeIndent="1" readingOrder="0"/>
    </dxf>
    <dxf>
      <alignment relativeIndent="1" readingOrder="0"/>
    </dxf>
    <dxf>
      <alignment horizontal="left" relativeIndent="1" readingOrder="0"/>
    </dxf>
    <dxf>
      <alignment relativeIndent="1" readingOrder="0"/>
    </dxf>
    <dxf>
      <alignment relativeIndent="1" readingOrder="0"/>
    </dxf>
    <dxf>
      <alignment relativeIndent="1" readingOrder="0"/>
    </dxf>
    <dxf>
      <alignment relativeIndent="1" readingOrder="0"/>
    </dxf>
    <dxf>
      <alignment relativeIndent="1" readingOrder="0"/>
    </dxf>
    <dxf>
      <alignment relativeIndent="1" readingOrder="0"/>
    </dxf>
    <dxf>
      <alignment relativeIndent="1" readingOrder="0"/>
    </dxf>
    <dxf>
      <alignment horizontal="left" relativeIndent="1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</dxf>
    <dxf>
      <font>
        <b/>
      </font>
      <fill>
        <patternFill>
          <bgColor indexed="64"/>
        </patternFill>
      </fill>
    </dxf>
    <dxf>
      <font>
        <b/>
      </font>
      <fill>
        <patternFill>
          <bgColor indexed="64"/>
        </patternFill>
      </fill>
    </dxf>
    <dxf>
      <font>
        <b/>
      </font>
      <fill>
        <patternFill>
          <bgColor indexed="64"/>
        </patternFill>
      </fill>
    </dxf>
    <dxf>
      <font>
        <b/>
      </font>
      <fill>
        <patternFill>
          <bgColor indexed="64"/>
        </patternFill>
      </fill>
    </dxf>
    <dxf>
      <alignment relativeIndent="1" readingOrder="0"/>
    </dxf>
    <dxf>
      <alignment relativeIndent="1" readingOrder="0"/>
    </dxf>
    <dxf>
      <alignment relativeIndent="1" readingOrder="0"/>
    </dxf>
    <dxf>
      <alignment relativeIndent="1" readingOrder="0"/>
    </dxf>
    <dxf>
      <alignment relativeIndent="1" readingOrder="0"/>
    </dxf>
    <dxf>
      <alignment relativeIndent="1" readingOrder="0"/>
    </dxf>
    <dxf>
      <alignment relativeIndent="1" readingOrder="0"/>
    </dxf>
    <dxf>
      <alignment relativeIndent="1" readingOrder="0"/>
    </dxf>
    <dxf>
      <alignment relativeIndent="1" readingOrder="0"/>
    </dxf>
    <dxf>
      <alignment relativeIndent="1" readingOrder="0"/>
    </dxf>
    <dxf>
      <alignment relativeIndent="1" readingOrder="0"/>
    </dxf>
    <dxf>
      <alignment relativeIndent="1" readingOrder="0"/>
    </dxf>
    <dxf>
      <alignment relativeIndent="1" readingOrder="0"/>
    </dxf>
    <dxf>
      <alignment relativeIndent="1" readingOrder="0"/>
    </dxf>
    <dxf>
      <alignment relativeIndent="1" readingOrder="0"/>
    </dxf>
    <dxf>
      <alignment relativeIndent="1" readingOrder="0"/>
    </dxf>
    <dxf>
      <alignment relativeIndent="1" readingOrder="0"/>
    </dxf>
    <dxf>
      <alignment relativeIndent="1" readingOrder="0"/>
    </dxf>
    <dxf>
      <alignment relativeIndent="1" readingOrder="0"/>
    </dxf>
    <dxf>
      <alignment relativeIndent="1" readingOrder="0"/>
    </dxf>
    <dxf>
      <alignment relativeIndent="1" readingOrder="0"/>
    </dxf>
    <dxf>
      <alignment relativeIndent="1" readingOrder="0"/>
    </dxf>
    <dxf>
      <alignment relativeIndent="1" readingOrder="0"/>
    </dxf>
    <dxf>
      <alignment relativeIndent="1" readingOrder="0"/>
    </dxf>
    <dxf>
      <alignment relativeIndent="1" readingOrder="0"/>
    </dxf>
    <dxf>
      <alignment relativeIndent="1" readingOrder="0"/>
    </dxf>
    <dxf>
      <alignment relativeIndent="1" readingOrder="0"/>
    </dxf>
    <dxf>
      <alignment relativeIndent="1" readingOrder="0"/>
    </dxf>
    <dxf>
      <alignment relativeIndent="1" readingOrder="0"/>
    </dxf>
    <dxf>
      <alignment relativeIndent="1" readingOrder="0"/>
    </dxf>
    <dxf>
      <alignment relativeIndent="1" readingOrder="0"/>
    </dxf>
    <dxf>
      <alignment relativeIndent="1" readingOrder="0"/>
    </dxf>
    <dxf>
      <alignment relativeIndent="1" readingOrder="0"/>
    </dxf>
    <dxf>
      <alignment horizontal="left" relativeIndent="1" readingOrder="0"/>
    </dxf>
    <dxf>
      <alignment relativeIndent="1" readingOrder="0"/>
    </dxf>
    <dxf>
      <alignment relativeIndent="1" readingOrder="0"/>
    </dxf>
    <dxf>
      <alignment relativeIndent="1" readingOrder="0"/>
    </dxf>
    <dxf>
      <alignment relativeIndent="1" readingOrder="0"/>
    </dxf>
    <dxf>
      <alignment relativeIndent="1" readingOrder="0"/>
    </dxf>
    <dxf>
      <alignment relativeIndent="1" readingOrder="0"/>
    </dxf>
    <dxf>
      <alignment relativeIndent="1" readingOrder="0"/>
    </dxf>
    <dxf>
      <alignment relativeIndent="1" readingOrder="0"/>
    </dxf>
    <dxf>
      <alignment relativeIndent="1" readingOrder="0"/>
    </dxf>
    <dxf>
      <alignment relativeIndent="1" readingOrder="0"/>
    </dxf>
    <dxf>
      <alignment relativeIndent="1" readingOrder="0"/>
    </dxf>
    <dxf>
      <alignment relativeIndent="1" readingOrder="0"/>
    </dxf>
    <dxf>
      <alignment relativeIndent="1" readingOrder="0"/>
    </dxf>
    <dxf>
      <alignment relativeIndent="1" readingOrder="0"/>
    </dxf>
    <dxf>
      <alignment relativeIndent="1" readingOrder="0"/>
    </dxf>
    <dxf>
      <alignment relativeIndent="1" readingOrder="0"/>
    </dxf>
    <dxf>
      <alignment relativeIndent="1" readingOrder="0"/>
    </dxf>
    <dxf>
      <alignment relativeIndent="1" readingOrder="0"/>
    </dxf>
    <dxf>
      <alignment relativeIndent="1" readingOrder="0"/>
    </dxf>
    <dxf>
      <alignment relativeIndent="1" readingOrder="0"/>
    </dxf>
    <dxf>
      <alignment relativeIndent="1" readingOrder="0"/>
    </dxf>
    <dxf>
      <alignment relativeIndent="1" readingOrder="0"/>
    </dxf>
    <dxf>
      <alignment relativeIndent="1" readingOrder="0"/>
    </dxf>
    <dxf>
      <alignment relativeIndent="1" readingOrder="0"/>
    </dxf>
    <dxf>
      <alignment relativeIndent="1" readingOrder="0"/>
    </dxf>
    <dxf>
      <alignment relativeIndent="1" readingOrder="0"/>
    </dxf>
    <dxf>
      <alignment relativeIndent="1" readingOrder="0"/>
    </dxf>
    <dxf>
      <alignment relativeIndent="1" readingOrder="0"/>
    </dxf>
    <dxf>
      <alignment relativeIndent="1" readingOrder="0"/>
    </dxf>
    <dxf>
      <alignment relativeIndent="1" readingOrder="0"/>
    </dxf>
    <dxf>
      <alignment relativeIndent="1" readingOrder="0"/>
    </dxf>
    <dxf>
      <alignment relativeIndent="1" readingOrder="0"/>
    </dxf>
    <dxf>
      <alignment relativeIndent="1" readingOrder="0"/>
    </dxf>
    <dxf>
      <alignment horizontal="left" relativeIndent="1" readingOrder="0"/>
    </dxf>
    <dxf>
      <alignment relativeIndent="1" readingOrder="0"/>
    </dxf>
    <dxf>
      <alignment relativeIndent="1" readingOrder="0"/>
    </dxf>
    <dxf>
      <alignment relativeIndent="1" readingOrder="0"/>
    </dxf>
    <dxf>
      <alignment relativeIndent="1" readingOrder="0"/>
    </dxf>
    <dxf>
      <alignment relativeIndent="1" readingOrder="0"/>
    </dxf>
    <dxf>
      <alignment horizontal="left" relativeIndent="1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>
          <bgColor indexed="64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>
          <bgColor indexed="64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>
          <bgColor indexed="64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>
          <bgColor indexed="64"/>
        </patternFill>
      </fill>
    </dxf>
    <dxf>
      <alignment relativeIndent="-1" readingOrder="0"/>
    </dxf>
    <dxf>
      <alignment relativeIndent="-1" readingOrder="0"/>
    </dxf>
    <dxf>
      <alignment relativeIndent="-1" readingOrder="0"/>
    </dxf>
    <dxf>
      <alignment relativeIndent="-1" readingOrder="0"/>
    </dxf>
    <dxf>
      <alignment relativeIndent="-1" readingOrder="0"/>
    </dxf>
    <dxf>
      <alignment relativeIndent="-1" readingOrder="0"/>
    </dxf>
    <dxf>
      <alignment relativeIndent="-1" readingOrder="0"/>
    </dxf>
    <dxf>
      <alignment relativeIndent="-1" readingOrder="0"/>
    </dxf>
    <dxf>
      <alignment relativeIndent="-1" readingOrder="0"/>
    </dxf>
    <dxf>
      <alignment relativeIndent="-1" readingOrder="0"/>
    </dxf>
    <dxf>
      <alignment relativeIndent="-1" readingOrder="0"/>
    </dxf>
    <dxf>
      <alignment relativeIndent="-1" readingOrder="0"/>
    </dxf>
    <dxf>
      <alignment relativeIndent="-1" readingOrder="0"/>
    </dxf>
    <dxf>
      <alignment relativeIndent="-1" readingOrder="0"/>
    </dxf>
    <dxf>
      <alignment relativeIndent="-1" readingOrder="0"/>
    </dxf>
    <dxf>
      <alignment relativeIndent="-1" readingOrder="0"/>
    </dxf>
    <dxf>
      <alignment relativeIndent="-1" readingOrder="0"/>
    </dxf>
    <dxf>
      <alignment relativeIndent="-1" readingOrder="0"/>
    </dxf>
    <dxf>
      <alignment relativeIndent="-1" readingOrder="0"/>
    </dxf>
    <dxf>
      <alignment relativeIndent="-1" readingOrder="0"/>
    </dxf>
    <dxf>
      <alignment relativeIndent="-1" readingOrder="0"/>
    </dxf>
    <dxf>
      <alignment relativeIndent="-1" readingOrder="0"/>
    </dxf>
    <dxf>
      <alignment relativeIndent="-1" readingOrder="0"/>
    </dxf>
    <dxf>
      <alignment relativeIndent="-1" readingOrder="0"/>
    </dxf>
    <dxf>
      <alignment relativeIndent="-1" readingOrder="0"/>
    </dxf>
    <dxf>
      <alignment relativeIndent="-1" readingOrder="0"/>
    </dxf>
    <dxf>
      <alignment relativeIndent="-1" readingOrder="0"/>
    </dxf>
    <dxf>
      <alignment relativeIndent="-1" readingOrder="0"/>
    </dxf>
    <dxf>
      <alignment relativeIndent="-1" readingOrder="0"/>
    </dxf>
    <dxf>
      <alignment relativeIndent="-1" readingOrder="0"/>
    </dxf>
    <dxf>
      <alignment relativeIndent="-1" readingOrder="0"/>
    </dxf>
    <dxf>
      <alignment relativeIndent="-1" readingOrder="0"/>
    </dxf>
    <dxf>
      <alignment relativeIndent="1" readingOrder="0"/>
    </dxf>
    <dxf>
      <alignment relativeIndent="1" readingOrder="0"/>
    </dxf>
    <dxf>
      <alignment relativeIndent="1" readingOrder="0"/>
    </dxf>
    <dxf>
      <alignment relativeIndent="1" readingOrder="0"/>
    </dxf>
    <dxf>
      <alignment relativeIndent="1" readingOrder="0"/>
    </dxf>
    <dxf>
      <alignment relativeIndent="1" readingOrder="0"/>
    </dxf>
    <dxf>
      <alignment relativeIndent="1" readingOrder="0"/>
    </dxf>
    <dxf>
      <alignment relativeIndent="1" readingOrder="0"/>
    </dxf>
    <dxf>
      <alignment relativeIndent="1" readingOrder="0"/>
    </dxf>
    <dxf>
      <alignment relativeIndent="1" readingOrder="0"/>
    </dxf>
    <dxf>
      <alignment relativeIndent="1" readingOrder="0"/>
    </dxf>
    <dxf>
      <alignment relativeIndent="1" readingOrder="0"/>
    </dxf>
    <dxf>
      <alignment relativeIndent="1" readingOrder="0"/>
    </dxf>
    <dxf>
      <alignment relativeIndent="1" readingOrder="0"/>
    </dxf>
    <dxf>
      <alignment relativeIndent="1" readingOrder="0"/>
    </dxf>
    <dxf>
      <alignment relativeIndent="1" readingOrder="0"/>
    </dxf>
    <dxf>
      <alignment relativeIndent="1" readingOrder="0"/>
    </dxf>
    <dxf>
      <alignment relativeIndent="1" readingOrder="0"/>
    </dxf>
    <dxf>
      <alignment relativeIndent="1" readingOrder="0"/>
    </dxf>
    <dxf>
      <alignment relativeIndent="1" readingOrder="0"/>
    </dxf>
    <dxf>
      <alignment relativeIndent="1" readingOrder="0"/>
    </dxf>
    <dxf>
      <alignment relativeIndent="1" readingOrder="0"/>
    </dxf>
    <dxf>
      <alignment relativeIndent="1" readingOrder="0"/>
    </dxf>
    <dxf>
      <alignment relativeIndent="1" readingOrder="0"/>
    </dxf>
    <dxf>
      <alignment relativeIndent="1" readingOrder="0"/>
    </dxf>
    <dxf>
      <alignment relativeIndent="1" readingOrder="0"/>
    </dxf>
    <dxf>
      <alignment relativeIndent="1" readingOrder="0"/>
    </dxf>
    <dxf>
      <alignment relativeIndent="1" readingOrder="0"/>
    </dxf>
    <dxf>
      <alignment relativeIndent="1" readingOrder="0"/>
    </dxf>
    <dxf>
      <alignment relativeIndent="1" readingOrder="0"/>
    </dxf>
    <dxf>
      <alignment relativeIndent="1" readingOrder="0"/>
    </dxf>
    <dxf>
      <alignment relativeIndent="1" readingOrder="0"/>
    </dxf>
    <dxf>
      <alignment relativeIndent="1" readingOrder="0"/>
    </dxf>
    <dxf>
      <alignment relativeIndent="1" readingOrder="0"/>
    </dxf>
    <dxf>
      <alignment relativeIndent="1" readingOrder="0"/>
    </dxf>
    <dxf>
      <alignment relativeIndent="1" readingOrder="0"/>
    </dxf>
    <dxf>
      <alignment relativeIndent="1" readingOrder="0"/>
    </dxf>
    <dxf>
      <alignment relativeIndent="1" readingOrder="0"/>
    </dxf>
    <dxf>
      <alignment relativeIndent="1" readingOrder="0"/>
    </dxf>
    <dxf>
      <alignment relativeIndent="1" readingOrder="0"/>
    </dxf>
    <dxf>
      <alignment relativeIndent="1" readingOrder="0"/>
    </dxf>
    <dxf>
      <alignment relativeIndent="1" readingOrder="0"/>
    </dxf>
    <dxf>
      <alignment relativeIndent="1" readingOrder="0"/>
    </dxf>
    <dxf>
      <alignment relativeIndent="1" readingOrder="0"/>
    </dxf>
    <dxf>
      <alignment relativeIndent="1" readingOrder="0"/>
    </dxf>
    <dxf>
      <alignment relativeIndent="1" readingOrder="0"/>
    </dxf>
    <dxf>
      <alignment relativeIndent="1" readingOrder="0"/>
    </dxf>
    <dxf>
      <alignment relativeIndent="1" readingOrder="0"/>
    </dxf>
    <dxf>
      <alignment relativeIndent="1" readingOrder="0"/>
    </dxf>
    <dxf>
      <alignment relativeIndent="1" readingOrder="0"/>
    </dxf>
    <dxf>
      <alignment relativeIndent="1" readingOrder="0"/>
    </dxf>
    <dxf>
      <alignment relativeIndent="1" readingOrder="0"/>
    </dxf>
    <dxf>
      <alignment relativeIndent="1" readingOrder="0"/>
    </dxf>
    <dxf>
      <alignment relativeIndent="1" readingOrder="0"/>
    </dxf>
    <dxf>
      <alignment relativeIndent="1" readingOrder="0"/>
    </dxf>
    <dxf>
      <alignment relativeIndent="1" readingOrder="0"/>
    </dxf>
    <dxf>
      <alignment relativeIndent="1" readingOrder="0"/>
    </dxf>
    <dxf>
      <alignment relativeIndent="1" readingOrder="0"/>
    </dxf>
    <dxf>
      <alignment relativeIndent="1" readingOrder="0"/>
    </dxf>
    <dxf>
      <alignment relativeIndent="1" readingOrder="0"/>
    </dxf>
    <dxf>
      <alignment relativeIndent="1" readingOrder="0"/>
    </dxf>
    <dxf>
      <alignment relativeIndent="1" readingOrder="0"/>
    </dxf>
    <dxf>
      <alignment relativeIndent="1" readingOrder="0"/>
    </dxf>
    <dxf>
      <alignment relativeIndent="1" readingOrder="0"/>
    </dxf>
    <dxf>
      <alignment relativeIndent="1" readingOrder="0"/>
    </dxf>
    <dxf>
      <alignment relativeIndent="1" readingOrder="0"/>
    </dxf>
    <dxf>
      <alignment relativeIndent="1" readingOrder="0"/>
    </dxf>
    <dxf>
      <alignment relativeIndent="1" readingOrder="0"/>
    </dxf>
    <dxf>
      <alignment relativeIndent="1" readingOrder="0"/>
    </dxf>
    <dxf>
      <alignment relativeIndent="1" readingOrder="0"/>
    </dxf>
    <dxf>
      <alignment relativeIndent="1" readingOrder="0"/>
    </dxf>
    <dxf>
      <alignment relativeIndent="1" readingOrder="0"/>
    </dxf>
    <dxf>
      <alignment relativeIndent="1" readingOrder="0"/>
    </dxf>
    <dxf>
      <alignment relativeIndent="1" readingOrder="0"/>
    </dxf>
    <dxf>
      <alignment relativeIndent="1" readingOrder="0"/>
    </dxf>
    <dxf>
      <alignment relativeIndent="1" readingOrder="0"/>
    </dxf>
    <dxf>
      <alignment relativeIndent="1" readingOrder="0"/>
    </dxf>
    <dxf>
      <alignment relativeIndent="1" readingOrder="0"/>
    </dxf>
    <dxf>
      <alignment relativeIndent="1" readingOrder="0"/>
    </dxf>
    <dxf>
      <alignment relativeIndent="1" readingOrder="0"/>
    </dxf>
    <dxf>
      <alignment relativeIndent="1" readingOrder="0"/>
    </dxf>
    <dxf>
      <alignment relativeIndent="1" readingOrder="0"/>
    </dxf>
    <dxf>
      <alignment relativeIndent="1" readingOrder="0"/>
    </dxf>
    <dxf>
      <alignment relativeIndent="1" readingOrder="0"/>
    </dxf>
    <dxf>
      <alignment relativeIndent="1" readingOrder="0"/>
    </dxf>
    <dxf>
      <alignment relativeIndent="1" readingOrder="0"/>
    </dxf>
    <dxf>
      <alignment relativeIndent="1" readingOrder="0"/>
    </dxf>
    <dxf>
      <alignment relativeIndent="1" readingOrder="0"/>
    </dxf>
    <dxf>
      <alignment relativeIndent="1" readingOrder="0"/>
    </dxf>
    <dxf>
      <alignment relativeIndent="1" readingOrder="0"/>
    </dxf>
    <dxf>
      <alignment relativeIndent="1" readingOrder="0"/>
    </dxf>
    <dxf>
      <alignment relativeIndent="1" readingOrder="0"/>
    </dxf>
    <dxf>
      <alignment relativeIndent="1" readingOrder="0"/>
    </dxf>
    <dxf>
      <alignment relativeIndent="1" readingOrder="0"/>
    </dxf>
    <dxf>
      <alignment relativeIndent="1" readingOrder="0"/>
    </dxf>
    <dxf>
      <alignment relativeIndent="1" readingOrder="0"/>
    </dxf>
    <dxf>
      <alignment relativeIndent="1" readingOrder="0"/>
    </dxf>
    <dxf>
      <alignment relativeIndent="1" readingOrder="0"/>
    </dxf>
    <dxf>
      <alignment relativeIndent="1" readingOrder="0"/>
    </dxf>
    <dxf>
      <alignment horizontal="left" relativeIndent="1" readingOrder="0"/>
    </dxf>
    <dxf>
      <alignment relativeIndent="1" readingOrder="0"/>
    </dxf>
    <dxf>
      <alignment horizontal="left" relativeIndent="1" readingOrder="0"/>
    </dxf>
    <dxf>
      <alignment horizontal="left" relativeIndent="1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>
          <bgColor indexed="64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>
          <bgColor indexed="64"/>
        </patternFill>
      </fill>
    </dxf>
    <dxf>
      <fill>
        <patternFill patternType="none">
          <fgColor indexed="64"/>
          <bgColor indexed="65"/>
        </patternFill>
      </fill>
      <alignment horizontal="general" vertical="bottom" textRotation="0" wrapText="0" indent="0" justifyLastLine="0" shrinkToFit="0" readingOrder="0"/>
    </dxf>
    <dxf>
      <numFmt numFmtId="3" formatCode="#,##0"/>
      <alignment wrapText="1" readingOrder="0"/>
    </dxf>
    <dxf>
      <numFmt numFmtId="3" formatCode="#,##0"/>
      <alignment wrapText="1" readingOrder="0"/>
    </dxf>
    <dxf>
      <numFmt numFmtId="3" formatCode="#,##0"/>
      <alignment wrapText="1" readingOrder="0"/>
    </dxf>
    <dxf>
      <numFmt numFmtId="3" formatCode="#,##0"/>
      <alignment wrapText="1" readingOrder="0"/>
    </dxf>
    <dxf>
      <numFmt numFmtId="3" formatCode="#,##0"/>
      <alignment wrapText="1" readingOrder="0"/>
    </dxf>
    <dxf>
      <numFmt numFmtId="3" formatCode="#,##0"/>
      <alignment wrapText="1" readingOrder="0"/>
    </dxf>
    <dxf>
      <numFmt numFmtId="3" formatCode="#,##0"/>
      <alignment wrapText="1" readingOrder="0"/>
    </dxf>
    <dxf>
      <numFmt numFmtId="3" formatCode="#,##0"/>
      <alignment wrapText="1" readingOrder="0"/>
    </dxf>
    <dxf>
      <numFmt numFmtId="3" formatCode="#,##0"/>
      <alignment wrapText="1" readingOrder="0"/>
    </dxf>
    <dxf>
      <numFmt numFmtId="3" formatCode="#,##0"/>
      <alignment wrapText="1" readingOrder="0"/>
    </dxf>
    <dxf>
      <numFmt numFmtId="3" formatCode="#,##0"/>
      <alignment wrapText="1" readingOrder="0"/>
    </dxf>
    <dxf>
      <numFmt numFmtId="3" formatCode="#,##0"/>
      <alignment wrapText="1" readingOrder="0"/>
    </dxf>
    <dxf>
      <numFmt numFmtId="3" formatCode="#,##0"/>
      <alignment wrapText="1" readingOrder="0"/>
    </dxf>
    <dxf>
      <numFmt numFmtId="3" formatCode="#,##0"/>
      <alignment wrapText="1" readingOrder="0"/>
    </dxf>
    <dxf>
      <numFmt numFmtId="3" formatCode="#,##0"/>
      <alignment wrapText="1" readingOrder="0"/>
    </dxf>
    <dxf>
      <numFmt numFmtId="3" formatCode="#,##0"/>
      <alignment wrapText="1" readingOrder="0"/>
    </dxf>
    <dxf>
      <numFmt numFmtId="3" formatCode="#,##0"/>
      <alignment wrapText="1" readingOrder="0"/>
    </dxf>
    <dxf>
      <numFmt numFmtId="3" formatCode="#,##0"/>
      <alignment wrapText="1" readingOrder="0"/>
    </dxf>
    <dxf>
      <numFmt numFmtId="3" formatCode="#,##0"/>
      <alignment wrapText="1" readingOrder="0"/>
    </dxf>
    <dxf>
      <numFmt numFmtId="3" formatCode="#,##0"/>
      <alignment wrapText="1" readingOrder="0"/>
    </dxf>
    <dxf>
      <numFmt numFmtId="3" formatCode="#,##0"/>
      <alignment wrapText="1" readingOrder="0"/>
    </dxf>
    <dxf>
      <numFmt numFmtId="3" formatCode="#,##0"/>
      <alignment wrapText="1" readingOrder="0"/>
    </dxf>
    <dxf>
      <numFmt numFmtId="3" formatCode="#,##0"/>
      <alignment wrapText="1" readingOrder="0"/>
    </dxf>
    <dxf>
      <numFmt numFmtId="3" formatCode="#,##0"/>
      <alignment wrapText="1" readingOrder="0"/>
    </dxf>
    <dxf>
      <numFmt numFmtId="3" formatCode="#,##0"/>
      <alignment wrapText="1" readingOrder="0"/>
    </dxf>
    <dxf>
      <numFmt numFmtId="3" formatCode="#,##0"/>
      <alignment wrapText="1" readingOrder="0"/>
    </dxf>
    <dxf>
      <numFmt numFmtId="3" formatCode="#,##0"/>
      <alignment wrapText="1" readingOrder="0"/>
    </dxf>
    <dxf>
      <numFmt numFmtId="3" formatCode="#,##0"/>
      <alignment wrapText="1" readingOrder="0"/>
    </dxf>
    <dxf>
      <numFmt numFmtId="3" formatCode="#,##0"/>
      <alignment wrapText="1" readingOrder="0"/>
    </dxf>
    <dxf>
      <numFmt numFmtId="3" formatCode="#,##0"/>
      <alignment wrapText="1" readingOrder="0"/>
    </dxf>
    <dxf>
      <numFmt numFmtId="3" formatCode="#,##0"/>
      <alignment wrapText="1" readingOrder="0"/>
    </dxf>
    <dxf>
      <numFmt numFmtId="3" formatCode="#,##0"/>
      <alignment wrapText="1" readingOrder="0"/>
    </dxf>
    <dxf>
      <numFmt numFmtId="3" formatCode="#,##0"/>
      <alignment wrapText="1" readingOrder="0"/>
    </dxf>
    <dxf>
      <numFmt numFmtId="3" formatCode="#,##0"/>
      <alignment wrapText="1" readingOrder="0"/>
    </dxf>
    <dxf>
      <numFmt numFmtId="3" formatCode="#,##0"/>
      <alignment wrapText="1" readingOrder="0"/>
    </dxf>
    <dxf>
      <numFmt numFmtId="3" formatCode="#,##0"/>
      <alignment wrapText="1" readingOrder="0"/>
    </dxf>
    <dxf>
      <numFmt numFmtId="3" formatCode="#,##0"/>
      <alignment wrapText="1" readingOrder="0"/>
    </dxf>
    <dxf>
      <numFmt numFmtId="3" formatCode="#,##0"/>
      <alignment wrapText="1" readingOrder="0"/>
    </dxf>
    <dxf>
      <numFmt numFmtId="3" formatCode="#,##0"/>
      <alignment wrapText="1" readingOrder="0"/>
    </dxf>
    <dxf>
      <numFmt numFmtId="3" formatCode="#,##0"/>
      <alignment wrapText="1" readingOrder="0"/>
    </dxf>
    <dxf>
      <numFmt numFmtId="3" formatCode="#,##0"/>
      <alignment wrapText="1" readingOrder="0"/>
    </dxf>
    <dxf>
      <numFmt numFmtId="3" formatCode="#,##0"/>
      <alignment wrapText="1" readingOrder="0"/>
    </dxf>
    <dxf>
      <numFmt numFmtId="3" formatCode="#,##0"/>
      <alignment wrapText="1" readingOrder="0"/>
    </dxf>
    <dxf>
      <numFmt numFmtId="3" formatCode="#,##0"/>
      <alignment wrapText="1" readingOrder="0"/>
    </dxf>
    <dxf>
      <numFmt numFmtId="3" formatCode="#,##0"/>
      <alignment wrapText="1" readingOrder="0"/>
    </dxf>
    <dxf>
      <numFmt numFmtId="3" formatCode="#,##0"/>
      <alignment wrapText="1" readingOrder="0"/>
    </dxf>
    <dxf>
      <numFmt numFmtId="3" formatCode="#,##0"/>
      <alignment wrapText="1" readingOrder="0"/>
    </dxf>
    <dxf>
      <numFmt numFmtId="3" formatCode="#,##0"/>
      <alignment wrapText="1" readingOrder="0"/>
    </dxf>
    <dxf>
      <numFmt numFmtId="3" formatCode="#,##0"/>
      <alignment wrapText="1" readingOrder="0"/>
    </dxf>
    <dxf>
      <numFmt numFmtId="3" formatCode="#,##0"/>
      <alignment wrapText="1" readingOrder="0"/>
    </dxf>
    <dxf>
      <numFmt numFmtId="3" formatCode="#,##0"/>
      <alignment wrapText="1" readingOrder="0"/>
    </dxf>
    <dxf>
      <numFmt numFmtId="3" formatCode="#,##0"/>
      <alignment wrapText="1" readingOrder="0"/>
    </dxf>
    <dxf>
      <numFmt numFmtId="3" formatCode="#,##0"/>
      <alignment wrapText="1" readingOrder="0"/>
    </dxf>
    <dxf>
      <numFmt numFmtId="3" formatCode="#,##0"/>
      <alignment wrapText="1" readingOrder="0"/>
    </dxf>
    <dxf>
      <numFmt numFmtId="3" formatCode="#,##0"/>
      <alignment wrapText="1" readingOrder="0"/>
    </dxf>
    <dxf>
      <numFmt numFmtId="3" formatCode="#,##0"/>
      <alignment wrapText="1" readingOrder="0"/>
    </dxf>
    <dxf>
      <numFmt numFmtId="3" formatCode="#,##0"/>
      <alignment wrapText="1" readingOrder="0"/>
    </dxf>
    <dxf>
      <numFmt numFmtId="3" formatCode="#,##0"/>
      <alignment wrapText="1" readingOrder="0"/>
    </dxf>
    <dxf>
      <numFmt numFmtId="3" formatCode="#,##0"/>
      <alignment wrapText="1" readingOrder="0"/>
    </dxf>
    <dxf>
      <numFmt numFmtId="3" formatCode="#,##0"/>
      <alignment wrapText="1" readingOrder="0"/>
    </dxf>
    <dxf>
      <numFmt numFmtId="3" formatCode="#,##0"/>
      <alignment wrapText="1" readingOrder="0"/>
    </dxf>
    <dxf>
      <numFmt numFmtId="3" formatCode="#,##0"/>
      <alignment wrapText="1" readingOrder="0"/>
    </dxf>
    <dxf>
      <numFmt numFmtId="3" formatCode="#,##0"/>
      <alignment wrapText="1" readingOrder="0"/>
    </dxf>
    <dxf>
      <numFmt numFmtId="3" formatCode="#,##0"/>
      <alignment wrapText="1" readingOrder="0"/>
    </dxf>
    <dxf>
      <numFmt numFmtId="3" formatCode="#,##0"/>
      <alignment wrapText="1" readingOrder="0"/>
    </dxf>
    <dxf>
      <numFmt numFmtId="3" formatCode="#,##0"/>
      <alignment wrapText="1" readingOrder="0"/>
    </dxf>
    <dxf>
      <numFmt numFmtId="3" formatCode="#,##0"/>
      <alignment wrapText="1" readingOrder="0"/>
    </dxf>
    <dxf>
      <numFmt numFmtId="3" formatCode="#,##0"/>
      <alignment wrapText="1" readingOrder="0"/>
    </dxf>
    <dxf>
      <numFmt numFmtId="3" formatCode="#,##0"/>
      <alignment wrapText="1" readingOrder="0"/>
    </dxf>
    <dxf>
      <numFmt numFmtId="3" formatCode="#,##0"/>
      <alignment wrapText="1" readingOrder="0"/>
    </dxf>
    <dxf>
      <numFmt numFmtId="3" formatCode="#,##0"/>
      <alignment wrapText="1" readingOrder="0"/>
    </dxf>
    <dxf>
      <numFmt numFmtId="3" formatCode="#,##0"/>
      <alignment wrapText="1" readingOrder="0"/>
    </dxf>
    <dxf>
      <numFmt numFmtId="3" formatCode="#,##0"/>
      <alignment wrapText="1" readingOrder="0"/>
    </dxf>
    <dxf>
      <numFmt numFmtId="3" formatCode="#,##0"/>
      <alignment wrapText="1" readingOrder="0"/>
    </dxf>
    <dxf>
      <numFmt numFmtId="3" formatCode="#,##0"/>
      <alignment wrapText="1" readingOrder="0"/>
    </dxf>
    <dxf>
      <numFmt numFmtId="3" formatCode="#,##0"/>
      <alignment wrapText="1" readingOrder="0"/>
    </dxf>
    <dxf>
      <numFmt numFmtId="3" formatCode="#,##0"/>
      <alignment wrapText="1" readingOrder="0"/>
    </dxf>
    <dxf>
      <numFmt numFmtId="3" formatCode="#,##0"/>
      <alignment wrapText="1" readingOrder="0"/>
    </dxf>
    <dxf>
      <numFmt numFmtId="3" formatCode="#,##0"/>
      <alignment wrapText="1" readingOrder="0"/>
    </dxf>
    <dxf>
      <numFmt numFmtId="3" formatCode="#,##0"/>
      <alignment wrapText="1" readingOrder="0"/>
    </dxf>
    <dxf>
      <numFmt numFmtId="3" formatCode="#,##0"/>
      <alignment wrapText="1" readingOrder="0"/>
    </dxf>
    <dxf>
      <numFmt numFmtId="3" formatCode="#,##0"/>
      <alignment wrapText="1" readingOrder="0"/>
    </dxf>
    <dxf>
      <numFmt numFmtId="3" formatCode="#,##0"/>
      <alignment wrapText="1" readingOrder="0"/>
    </dxf>
    <dxf>
      <numFmt numFmtId="3" formatCode="#,##0"/>
      <alignment wrapText="1" readingOrder="0"/>
    </dxf>
    <dxf>
      <numFmt numFmtId="3" formatCode="#,##0"/>
      <alignment wrapText="1" readingOrder="0"/>
    </dxf>
    <dxf>
      <numFmt numFmtId="3" formatCode="#,##0"/>
      <alignment wrapText="1" readingOrder="0"/>
    </dxf>
    <dxf>
      <numFmt numFmtId="3" formatCode="#,##0"/>
      <alignment wrapText="1" readingOrder="0"/>
    </dxf>
    <dxf>
      <numFmt numFmtId="3" formatCode="#,##0"/>
      <alignment wrapText="1" readingOrder="0"/>
    </dxf>
    <dxf>
      <numFmt numFmtId="3" formatCode="#,##0"/>
      <alignment wrapText="1" readingOrder="0"/>
    </dxf>
    <dxf>
      <numFmt numFmtId="3" formatCode="#,##0"/>
      <alignment wrapText="1" readingOrder="0"/>
    </dxf>
    <dxf>
      <numFmt numFmtId="3" formatCode="#,##0"/>
      <alignment wrapText="1" readingOrder="0"/>
    </dxf>
    <dxf>
      <numFmt numFmtId="3" formatCode="#,##0"/>
      <alignment wrapText="1" readingOrder="0"/>
    </dxf>
    <dxf>
      <numFmt numFmtId="3" formatCode="#,##0"/>
      <alignment wrapText="1" readingOrder="0"/>
    </dxf>
    <dxf>
      <numFmt numFmtId="3" formatCode="#,##0"/>
      <alignment wrapText="1" readingOrder="0"/>
    </dxf>
    <dxf>
      <numFmt numFmtId="3" formatCode="#,##0"/>
      <alignment wrapText="1" readingOrder="0"/>
    </dxf>
    <dxf>
      <numFmt numFmtId="3" formatCode="#,##0"/>
      <alignment wrapText="1" readingOrder="0"/>
    </dxf>
    <dxf>
      <numFmt numFmtId="3" formatCode="#,##0"/>
      <alignment wrapText="1" readingOrder="0"/>
    </dxf>
    <dxf>
      <numFmt numFmtId="3" formatCode="#,##0"/>
      <alignment wrapText="1" readingOrder="0"/>
    </dxf>
    <dxf>
      <numFmt numFmtId="3" formatCode="#,##0"/>
      <alignment wrapText="1" readingOrder="0"/>
    </dxf>
    <dxf>
      <numFmt numFmtId="3" formatCode="#,##0"/>
      <alignment wrapText="1" readingOrder="0"/>
    </dxf>
    <dxf>
      <numFmt numFmtId="3" formatCode="#,##0"/>
      <alignment wrapText="1" readingOrder="0"/>
    </dxf>
    <dxf>
      <numFmt numFmtId="3" formatCode="#,##0"/>
      <alignment wrapText="1" readingOrder="0"/>
    </dxf>
    <dxf>
      <numFmt numFmtId="3" formatCode="#,##0"/>
      <alignment wrapText="1" readingOrder="0"/>
    </dxf>
    <dxf>
      <numFmt numFmtId="3" formatCode="#,##0"/>
      <alignment wrapText="1" readingOrder="0"/>
    </dxf>
    <dxf>
      <numFmt numFmtId="3" formatCode="#,##0"/>
      <alignment wrapText="1" readingOrder="0"/>
    </dxf>
    <dxf>
      <numFmt numFmtId="3" formatCode="#,##0"/>
      <alignment wrapText="1" readingOrder="0"/>
    </dxf>
    <dxf>
      <numFmt numFmtId="3" formatCode="#,##0"/>
      <alignment wrapText="1" readingOrder="0"/>
    </dxf>
    <dxf>
      <numFmt numFmtId="3" formatCode="#,##0"/>
      <alignment wrapText="1" readingOrder="0"/>
    </dxf>
    <dxf>
      <numFmt numFmtId="3" formatCode="#,##0"/>
      <alignment wrapText="1" readingOrder="0"/>
    </dxf>
    <dxf>
      <numFmt numFmtId="3" formatCode="#,##0"/>
      <alignment wrapText="1" readingOrder="0"/>
    </dxf>
    <dxf>
      <numFmt numFmtId="3" formatCode="#,##0"/>
      <alignment wrapText="1" readingOrder="0"/>
    </dxf>
    <dxf>
      <numFmt numFmtId="3" formatCode="#,##0"/>
      <alignment wrapText="1" readingOrder="0"/>
    </dxf>
    <dxf>
      <numFmt numFmtId="3" formatCode="#,##0"/>
      <alignment wrapText="1" readingOrder="0"/>
    </dxf>
    <dxf>
      <numFmt numFmtId="3" formatCode="#,##0"/>
      <alignment wrapText="1" readingOrder="0"/>
    </dxf>
    <dxf>
      <numFmt numFmtId="3" formatCode="#,##0"/>
      <alignment wrapText="1" readingOrder="0"/>
    </dxf>
    <dxf>
      <numFmt numFmtId="3" formatCode="#,##0"/>
      <alignment wrapText="1" readingOrder="0"/>
    </dxf>
    <dxf>
      <numFmt numFmtId="3" formatCode="#,##0"/>
      <alignment wrapText="1" readingOrder="0"/>
    </dxf>
    <dxf>
      <numFmt numFmtId="3" formatCode="#,##0"/>
      <alignment wrapText="1" readingOrder="0"/>
    </dxf>
    <dxf>
      <numFmt numFmtId="3" formatCode="#,##0"/>
      <alignment wrapText="1" readingOrder="0"/>
    </dxf>
    <dxf>
      <numFmt numFmtId="3" formatCode="#,##0"/>
      <alignment wrapText="1" readingOrder="0"/>
    </dxf>
    <dxf>
      <numFmt numFmtId="3" formatCode="#,##0"/>
      <alignment wrapText="1" readingOrder="0"/>
    </dxf>
    <dxf>
      <numFmt numFmtId="3" formatCode="#,##0"/>
      <alignment wrapText="1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>
          <bgColor indexed="64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>
          <bgColor indexed="64"/>
        </patternFill>
      </fill>
    </dxf>
    <dxf>
      <border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border>
        <left/>
        <right/>
        <top/>
        <bottom/>
      </border>
    </dxf>
    <dxf>
      <border>
        <left/>
        <right/>
        <top/>
        <bottom/>
      </border>
    </dxf>
    <dxf>
      <border>
        <left/>
        <right/>
        <top/>
        <bottom/>
      </border>
    </dxf>
    <dxf>
      <border>
        <left/>
        <right/>
        <top/>
        <bottom/>
      </border>
    </dxf>
    <dxf>
      <border>
        <left/>
        <right/>
        <top/>
        <bottom/>
      </border>
    </dxf>
    <dxf>
      <border>
        <left/>
        <right/>
        <top/>
        <bottom/>
      </border>
    </dxf>
    <dxf>
      <border>
        <left/>
        <right/>
        <top/>
        <bottom/>
      </border>
    </dxf>
    <dxf>
      <border>
        <left/>
        <right/>
        <top/>
        <bottom/>
      </border>
    </dxf>
    <dxf>
      <border>
        <left/>
        <right/>
        <top/>
        <bottom/>
      </border>
    </dxf>
    <dxf>
      <border>
        <left/>
        <right/>
        <top/>
        <bottom/>
      </border>
    </dxf>
    <dxf>
      <border>
        <left/>
        <right/>
        <top/>
        <bottom/>
      </border>
    </dxf>
    <dxf>
      <border>
        <left/>
        <right/>
        <top/>
        <bottom/>
      </border>
    </dxf>
    <dxf>
      <border>
        <left/>
        <right/>
        <top/>
        <bottom/>
      </border>
    </dxf>
    <dxf>
      <border>
        <left/>
        <right/>
        <top/>
        <bottom/>
      </border>
    </dxf>
    <dxf>
      <border>
        <left/>
        <right/>
        <top/>
        <bottom/>
      </border>
    </dxf>
    <dxf>
      <border>
        <left/>
        <right/>
        <top/>
        <bottom/>
      </border>
    </dxf>
    <dxf>
      <border>
        <left/>
        <right/>
        <top/>
        <bottom/>
      </border>
    </dxf>
    <dxf>
      <border>
        <left/>
        <right/>
        <top/>
        <bottom/>
      </border>
    </dxf>
    <dxf>
      <border>
        <left/>
        <right/>
        <top/>
        <bottom/>
      </border>
    </dxf>
    <dxf>
      <border>
        <left/>
        <right/>
        <top/>
        <bottom/>
      </border>
    </dxf>
    <dxf>
      <border>
        <left/>
        <right/>
        <top/>
        <bottom/>
      </border>
    </dxf>
    <dxf>
      <border>
        <left/>
        <right/>
        <top/>
        <bottom/>
      </border>
    </dxf>
    <dxf>
      <border>
        <left/>
        <right/>
        <top/>
        <bottom/>
      </border>
    </dxf>
    <dxf>
      <border>
        <left/>
        <right/>
        <top/>
        <bottom/>
      </border>
    </dxf>
    <dxf>
      <border>
        <left/>
        <right/>
        <top/>
        <bottom/>
      </border>
    </dxf>
    <dxf>
      <border>
        <left/>
        <right/>
        <top/>
        <bottom/>
      </border>
    </dxf>
    <dxf>
      <border>
        <left/>
        <right/>
        <top/>
        <bottom/>
      </border>
    </dxf>
    <dxf>
      <border>
        <left/>
        <right/>
        <top/>
        <bottom/>
      </border>
    </dxf>
    <dxf>
      <border>
        <left/>
        <right/>
        <top/>
        <bottom/>
      </border>
    </dxf>
    <dxf>
      <border>
        <left/>
        <right/>
        <top/>
        <bottom/>
      </border>
    </dxf>
    <dxf>
      <border>
        <left/>
        <right/>
        <top/>
        <bottom/>
      </border>
    </dxf>
    <dxf>
      <border>
        <left/>
        <right/>
        <top/>
        <bottom/>
      </border>
    </dxf>
    <dxf>
      <border>
        <left/>
        <right/>
        <top/>
        <bottom/>
      </border>
    </dxf>
    <dxf>
      <border>
        <left/>
        <right/>
        <top/>
        <bottom/>
      </border>
    </dxf>
    <dxf>
      <border>
        <left/>
        <right/>
        <top/>
        <bottom/>
      </border>
    </dxf>
    <dxf>
      <border>
        <left/>
        <right/>
        <top/>
        <bottom/>
      </border>
    </dxf>
    <dxf>
      <border>
        <left/>
        <right/>
        <top/>
        <bottom/>
      </border>
    </dxf>
    <dxf>
      <border>
        <left/>
        <right/>
        <top/>
        <bottom/>
      </border>
    </dxf>
    <dxf>
      <border>
        <left/>
        <right/>
        <top/>
        <bottom/>
      </border>
    </dxf>
    <dxf>
      <border>
        <left/>
        <right/>
        <top/>
        <bottom/>
      </border>
    </dxf>
    <dxf>
      <border>
        <left/>
        <right/>
        <top/>
        <bottom/>
      </border>
    </dxf>
    <dxf>
      <border>
        <left/>
        <right/>
        <top/>
        <bottom/>
      </border>
    </dxf>
    <dxf>
      <border>
        <left/>
        <right/>
        <top/>
        <bottom/>
      </border>
    </dxf>
    <dxf>
      <border>
        <left/>
        <right/>
        <top/>
        <bottom/>
      </border>
    </dxf>
    <dxf>
      <border>
        <left/>
        <right/>
        <top/>
        <bottom/>
      </border>
    </dxf>
    <dxf>
      <border>
        <left/>
        <right/>
        <top/>
        <bottom/>
      </border>
    </dxf>
    <dxf>
      <border>
        <left/>
        <right/>
        <top/>
        <bottom/>
      </border>
    </dxf>
    <dxf>
      <border>
        <left/>
        <right/>
        <top/>
        <bottom/>
      </border>
    </dxf>
    <dxf>
      <border>
        <left/>
        <right/>
        <top/>
        <bottom/>
      </border>
    </dxf>
    <dxf>
      <border>
        <left/>
        <right/>
        <top/>
        <bottom/>
      </border>
    </dxf>
    <dxf>
      <border>
        <left/>
        <right/>
        <top/>
        <bottom/>
      </border>
    </dxf>
    <dxf>
      <border>
        <left/>
        <right/>
        <top/>
        <bottom/>
      </border>
    </dxf>
    <dxf>
      <border>
        <left/>
        <right/>
        <top/>
        <bottom/>
      </border>
    </dxf>
    <dxf>
      <border>
        <left/>
        <right/>
        <top/>
        <bottom/>
      </border>
    </dxf>
    <dxf>
      <border>
        <left/>
        <right/>
        <top/>
        <bottom/>
      </border>
    </dxf>
    <dxf>
      <border>
        <left/>
        <right/>
        <top/>
        <bottom/>
      </border>
    </dxf>
    <dxf>
      <border>
        <left/>
        <right/>
        <top/>
        <bottom/>
      </border>
    </dxf>
    <dxf>
      <border>
        <left/>
        <right/>
        <top/>
        <bottom/>
      </border>
    </dxf>
    <dxf>
      <border>
        <left/>
        <right/>
        <top/>
        <bottom/>
      </border>
    </dxf>
    <dxf>
      <border>
        <left/>
        <right/>
        <top/>
        <bottom/>
      </border>
    </dxf>
    <dxf>
      <border>
        <left/>
        <right/>
        <top/>
        <bottom/>
      </border>
    </dxf>
    <dxf>
      <border>
        <left/>
        <right/>
        <top/>
        <bottom/>
      </border>
    </dxf>
    <dxf>
      <border>
        <left/>
        <right/>
        <top/>
        <bottom/>
      </border>
    </dxf>
    <dxf>
      <border>
        <left/>
        <right/>
        <top/>
        <bottom/>
      </border>
    </dxf>
    <dxf>
      <border>
        <left/>
        <right/>
        <top/>
        <bottom/>
      </border>
    </dxf>
    <dxf>
      <border>
        <left/>
        <right/>
        <top/>
        <bottom/>
      </border>
    </dxf>
    <dxf>
      <border>
        <left/>
        <right/>
        <top/>
        <bottom/>
      </border>
    </dxf>
    <dxf>
      <border>
        <left/>
        <right/>
        <top/>
        <bottom/>
      </border>
    </dxf>
    <dxf>
      <border>
        <left/>
        <right/>
        <top/>
        <bottom/>
      </border>
    </dxf>
    <dxf>
      <border>
        <left/>
        <right/>
        <top/>
        <bottom/>
      </border>
    </dxf>
    <dxf>
      <border>
        <left/>
        <right/>
        <top/>
        <bottom/>
      </border>
    </dxf>
    <dxf>
      <border>
        <left/>
        <right/>
        <top/>
        <bottom/>
      </border>
    </dxf>
    <dxf>
      <border>
        <left/>
        <right/>
        <top/>
        <bottom/>
      </border>
    </dxf>
    <dxf>
      <border>
        <left/>
        <right/>
        <top/>
        <bottom/>
      </border>
    </dxf>
    <dxf>
      <border>
        <left/>
        <right/>
        <top/>
        <bottom/>
      </border>
    </dxf>
    <dxf>
      <border>
        <left/>
        <right/>
        <top/>
        <bottom/>
      </border>
    </dxf>
    <dxf>
      <border>
        <left/>
        <right/>
        <top/>
        <bottom/>
      </border>
    </dxf>
    <dxf>
      <border>
        <left/>
        <right/>
        <top/>
        <bottom/>
      </border>
    </dxf>
    <dxf>
      <border>
        <left/>
        <right/>
        <top/>
        <bottom/>
      </border>
    </dxf>
    <dxf>
      <border>
        <left/>
        <right/>
        <top/>
        <bottom/>
      </border>
    </dxf>
    <dxf>
      <border>
        <left/>
        <right/>
        <top/>
        <bottom/>
      </border>
    </dxf>
    <dxf>
      <border>
        <left/>
        <right/>
        <top/>
        <bottom/>
      </border>
    </dxf>
    <dxf>
      <border>
        <left/>
        <right/>
        <top/>
        <bottom/>
      </border>
    </dxf>
    <dxf>
      <border>
        <left/>
        <right/>
        <top/>
        <bottom/>
      </border>
    </dxf>
    <dxf>
      <border>
        <left/>
        <right/>
        <top/>
        <bottom/>
      </border>
    </dxf>
    <dxf>
      <border>
        <left/>
        <right/>
        <top/>
        <bottom/>
      </border>
    </dxf>
    <dxf>
      <border>
        <left/>
        <right/>
        <top/>
        <bottom/>
      </border>
    </dxf>
    <dxf>
      <border>
        <left/>
        <right/>
        <top/>
        <bottom/>
      </border>
    </dxf>
    <dxf>
      <border>
        <left/>
        <right/>
        <top/>
        <bottom/>
      </border>
    </dxf>
    <dxf>
      <border>
        <left/>
        <right/>
        <top/>
        <bottom/>
      </border>
    </dxf>
    <dxf>
      <border>
        <left/>
        <right/>
        <top/>
        <bottom/>
      </border>
    </dxf>
    <dxf>
      <border>
        <left/>
        <right/>
        <top/>
        <bottom/>
      </border>
    </dxf>
    <dxf>
      <border>
        <left/>
        <right/>
        <top/>
        <bottom/>
      </border>
    </dxf>
    <dxf>
      <border>
        <left/>
        <right/>
        <top/>
        <bottom/>
      </border>
    </dxf>
    <dxf>
      <border>
        <left/>
        <right/>
        <top/>
        <bottom/>
      </border>
    </dxf>
    <dxf>
      <border>
        <left/>
        <right/>
        <top/>
        <bottom/>
      </border>
    </dxf>
    <dxf>
      <border>
        <left/>
        <right/>
        <top/>
        <bottom/>
      </border>
    </dxf>
    <dxf>
      <border>
        <left/>
        <right/>
        <top/>
        <bottom/>
      </border>
    </dxf>
    <dxf>
      <border>
        <left/>
        <right/>
        <top/>
        <bottom/>
      </border>
    </dxf>
    <dxf>
      <border>
        <left/>
        <right/>
        <top/>
        <bottom/>
      </border>
    </dxf>
    <dxf>
      <border>
        <left/>
        <right/>
        <top/>
        <bottom/>
      </border>
    </dxf>
    <dxf>
      <border>
        <left/>
        <right/>
        <top/>
        <bottom/>
      </border>
    </dxf>
    <dxf>
      <border>
        <left/>
        <right/>
        <top/>
        <bottom/>
      </border>
    </dxf>
    <dxf>
      <border>
        <left/>
        <right/>
        <top/>
        <bottom/>
      </border>
    </dxf>
    <dxf>
      <border>
        <left/>
        <right/>
        <top/>
        <bottom/>
      </border>
    </dxf>
    <dxf>
      <border>
        <left/>
        <right/>
        <top/>
        <bottom/>
      </border>
    </dxf>
    <dxf>
      <border>
        <left/>
        <right/>
        <top/>
        <bottom/>
      </border>
    </dxf>
    <dxf>
      <border>
        <left/>
        <right/>
        <top/>
        <bottom/>
      </border>
    </dxf>
    <dxf>
      <border>
        <left/>
        <right/>
        <top/>
        <bottom/>
      </border>
    </dxf>
    <dxf>
      <border>
        <left/>
        <right/>
        <top/>
        <bottom/>
      </border>
    </dxf>
    <dxf>
      <border>
        <left/>
        <right/>
        <top/>
        <bottom/>
      </border>
    </dxf>
    <dxf>
      <border>
        <left/>
        <right/>
        <top/>
        <bottom/>
      </border>
    </dxf>
    <dxf>
      <border>
        <left/>
        <right/>
        <top/>
        <bottom/>
      </border>
    </dxf>
    <dxf>
      <border>
        <left/>
        <right/>
        <top/>
        <bottom/>
      </border>
    </dxf>
    <dxf>
      <border>
        <left/>
        <right/>
        <top/>
        <bottom/>
      </border>
    </dxf>
    <dxf>
      <border>
        <left/>
        <right/>
        <top/>
        <bottom/>
      </border>
    </dxf>
    <dxf>
      <border>
        <left/>
        <right/>
        <top/>
        <bottom/>
      </border>
    </dxf>
    <dxf>
      <border>
        <left/>
        <right/>
        <top/>
        <bottom/>
      </border>
    </dxf>
    <dxf>
      <border>
        <left/>
        <right/>
        <top/>
        <bottom/>
      </border>
    </dxf>
    <dxf>
      <border>
        <left/>
        <right/>
        <top/>
        <bottom/>
      </border>
    </dxf>
    <dxf>
      <border>
        <left/>
        <right/>
        <top/>
        <bottom/>
      </border>
    </dxf>
    <dxf>
      <border>
        <left/>
        <right/>
        <top/>
        <bottom/>
      </border>
    </dxf>
    <dxf>
      <border>
        <left/>
        <right/>
        <top/>
        <bottom/>
      </border>
    </dxf>
    <dxf>
      <border>
        <left/>
        <right/>
        <top/>
        <bottom/>
      </border>
    </dxf>
    <dxf>
      <border>
        <left/>
        <right/>
        <top/>
        <bottom/>
      </border>
    </dxf>
    <dxf>
      <border>
        <left/>
        <right/>
        <top/>
        <bottom/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fill>
        <patternFill patternType="solid">
          <bgColor theme="9" tint="0.79998168889431442"/>
        </patternFill>
      </fill>
    </dxf>
    <dxf>
      <fill>
        <patternFill patternType="solid">
          <bgColor theme="9" tint="0.79998168889431442"/>
        </patternFill>
      </fill>
    </dxf>
    <dxf>
      <font>
        <b/>
      </font>
      <fill>
        <patternFill>
          <bgColor indexed="64"/>
        </patternFill>
      </fill>
    </dxf>
    <dxf>
      <font>
        <b/>
      </font>
      <fill>
        <patternFill>
          <bgColor indexed="64"/>
        </patternFill>
      </fill>
    </dxf>
    <dxf>
      <fill>
        <patternFill>
          <bgColor indexed="64"/>
        </patternFill>
      </fill>
    </dxf>
    <dxf>
      <fill>
        <patternFill>
          <bgColor indexed="64"/>
        </patternFill>
      </fill>
    </dxf>
    <dxf>
      <fill>
        <patternFill>
          <bgColor theme="9" tint="0.79998168889431442"/>
        </patternFill>
      </fill>
    </dxf>
    <dxf>
      <font>
        <i/>
      </font>
    </dxf>
    <dxf>
      <font>
        <color rgb="FFFF0000"/>
      </font>
    </dxf>
    <dxf>
      <font>
        <i/>
      </font>
    </dxf>
    <dxf>
      <font>
        <color rgb="FFFF0000"/>
      </font>
    </dxf>
    <dxf>
      <font>
        <i/>
      </font>
    </dxf>
    <dxf>
      <font>
        <color rgb="FFFF0000"/>
      </font>
    </dxf>
    <dxf>
      <font>
        <i/>
      </font>
    </dxf>
    <dxf>
      <font>
        <color rgb="FFFF0000"/>
      </font>
    </dxf>
    <dxf>
      <font>
        <i/>
      </font>
    </dxf>
    <dxf>
      <font>
        <color rgb="FFFF0000"/>
      </font>
    </dxf>
    <dxf>
      <font>
        <i/>
      </font>
    </dxf>
    <dxf>
      <font>
        <color rgb="FFFF0000"/>
      </font>
    </dxf>
    <dxf>
      <fill>
        <patternFill>
          <bgColor theme="9" tint="0.79998168889431442"/>
        </patternFill>
      </fill>
    </dxf>
    <dxf>
      <font>
        <b/>
      </font>
    </dxf>
    <dxf>
      <fill>
        <patternFill>
          <bgColor theme="9" tint="0.79998168889431442"/>
        </patternFill>
      </fill>
    </dxf>
    <dxf>
      <font>
        <b/>
      </font>
    </dxf>
    <dxf>
      <fill>
        <patternFill>
          <bgColor theme="9" tint="0.79998168889431442"/>
        </patternFill>
      </fill>
    </dxf>
    <dxf>
      <fill>
        <patternFill>
          <bgColor theme="9" tint="0.79998168889431442"/>
        </patternFill>
      </fill>
    </dxf>
    <dxf>
      <fill>
        <patternFill>
          <bgColor theme="9" tint="0.79998168889431442"/>
        </patternFill>
      </fill>
    </dxf>
    <dxf>
      <numFmt numFmtId="3" formatCode="#,##0"/>
    </dxf>
    <dxf>
      <numFmt numFmtId="3" formatCode="#,##0"/>
    </dxf>
    <dxf>
      <numFmt numFmtId="3" formatCode="#,##0"/>
    </dxf>
    <dxf>
      <font>
        <i/>
      </font>
    </dxf>
    <dxf>
      <font>
        <color rgb="FFFF0000"/>
      </font>
    </dxf>
    <dxf>
      <font>
        <i/>
      </font>
    </dxf>
    <dxf>
      <font>
        <color rgb="FFFF0000"/>
      </font>
    </dxf>
    <dxf>
      <font>
        <i/>
      </font>
    </dxf>
    <dxf>
      <font>
        <color rgb="FFFF0000"/>
      </font>
    </dxf>
    <dxf>
      <font>
        <i/>
      </font>
    </dxf>
    <dxf>
      <font>
        <color rgb="FFFF0000"/>
      </font>
    </dxf>
    <dxf>
      <font>
        <i/>
      </font>
    </dxf>
    <dxf>
      <font>
        <color rgb="FFFF0000"/>
      </font>
    </dxf>
    <dxf>
      <font>
        <i/>
      </font>
    </dxf>
    <dxf>
      <font>
        <color rgb="FFFF0000"/>
      </font>
    </dxf>
    <dxf>
      <font>
        <i/>
      </font>
    </dxf>
    <dxf>
      <font>
        <color rgb="FFFF0000"/>
      </font>
    </dxf>
    <dxf>
      <font>
        <i/>
      </font>
    </dxf>
    <dxf>
      <font>
        <color rgb="FFFF0000"/>
      </font>
    </dxf>
    <dxf>
      <font>
        <i/>
      </font>
    </dxf>
    <dxf>
      <font>
        <color rgb="FFFF0000"/>
      </font>
    </dxf>
    <dxf>
      <font>
        <i/>
      </font>
    </dxf>
    <dxf>
      <font>
        <color rgb="FFFF0000"/>
      </font>
    </dxf>
    <dxf>
      <font>
        <i/>
      </font>
    </dxf>
    <dxf>
      <font>
        <color rgb="FFFF0000"/>
      </font>
    </dxf>
    <dxf>
      <font>
        <i/>
      </font>
    </dxf>
    <dxf>
      <font>
        <color rgb="FFFF0000"/>
      </font>
    </dxf>
    <dxf>
      <font>
        <i/>
      </font>
    </dxf>
    <dxf>
      <font>
        <color rgb="FFFF0000"/>
      </font>
    </dxf>
    <dxf>
      <font>
        <i/>
      </font>
    </dxf>
    <dxf>
      <font>
        <color rgb="FFFF0000"/>
      </font>
    </dxf>
    <dxf>
      <font>
        <i/>
      </font>
    </dxf>
    <dxf>
      <font>
        <color rgb="FFFF0000"/>
      </font>
    </dxf>
    <dxf>
      <font>
        <i/>
      </font>
    </dxf>
    <dxf>
      <font>
        <color rgb="FFFF0000"/>
      </font>
    </dxf>
    <dxf>
      <fill>
        <patternFill>
          <bgColor theme="9" tint="0.79998168889431442"/>
        </patternFill>
      </fill>
    </dxf>
    <dxf>
      <font>
        <b/>
      </font>
    </dxf>
    <dxf>
      <fill>
        <patternFill>
          <bgColor theme="9" tint="0.79998168889431442"/>
        </patternFill>
      </fill>
    </dxf>
    <dxf>
      <fill>
        <patternFill>
          <bgColor theme="9" tint="0.79998168889431442"/>
        </patternFill>
      </fill>
    </dxf>
    <dxf>
      <fill>
        <patternFill>
          <bgColor theme="9" tint="0.79998168889431442"/>
        </patternFill>
      </fill>
    </dxf>
    <dxf>
      <fill>
        <patternFill>
          <bgColor theme="9" tint="0.79998168889431442"/>
        </patternFill>
      </fill>
    </dxf>
    <dxf>
      <font>
        <b/>
      </font>
    </dxf>
    <dxf>
      <fill>
        <patternFill>
          <bgColor theme="9" tint="0.79998168889431442"/>
        </patternFill>
      </fill>
    </dxf>
    <dxf>
      <fill>
        <patternFill>
          <bgColor theme="9" tint="0.79998168889431442"/>
        </patternFill>
      </fill>
    </dxf>
    <dxf>
      <fill>
        <patternFill>
          <bgColor theme="9" tint="0.79998168889431442"/>
        </patternFill>
      </fill>
    </dxf>
    <dxf>
      <fill>
        <patternFill>
          <bgColor theme="9" tint="0.79998168889431442"/>
        </patternFill>
      </fill>
    </dxf>
    <dxf>
      <fill>
        <patternFill>
          <bgColor theme="9" tint="0.79998168889431442"/>
        </patternFill>
      </fill>
    </dxf>
    <dxf>
      <fill>
        <patternFill>
          <bgColor theme="9" tint="0.79998168889431442"/>
        </patternFill>
      </fill>
    </dxf>
    <dxf>
      <fill>
        <patternFill>
          <bgColor theme="9" tint="0.79998168889431442"/>
        </patternFill>
      </fill>
    </dxf>
    <dxf>
      <fill>
        <patternFill>
          <bgColor theme="9" tint="0.79998168889431442"/>
        </patternFill>
      </fill>
    </dxf>
    <dxf>
      <fill>
        <patternFill>
          <bgColor theme="9" tint="0.79998168889431442"/>
        </patternFill>
      </fill>
    </dxf>
    <dxf>
      <fill>
        <patternFill>
          <bgColor theme="9" tint="0.79998168889431442"/>
        </patternFill>
      </fill>
    </dxf>
    <dxf>
      <fill>
        <patternFill>
          <bgColor theme="9" tint="0.79998168889431442"/>
        </patternFill>
      </fill>
    </dxf>
    <dxf>
      <font>
        <color rgb="FFFF0000"/>
      </font>
    </dxf>
    <dxf>
      <fill>
        <patternFill patternType="solid">
          <fgColor indexed="64"/>
          <bgColor theme="9" tint="0.39994506668294322"/>
        </patternFill>
      </fill>
    </dxf>
    <dxf>
      <fill>
        <patternFill patternType="solid">
          <fgColor indexed="64"/>
          <bgColor theme="9" tint="0.39994506668294322"/>
        </patternFill>
      </fill>
    </dxf>
    <dxf>
      <fill>
        <patternFill patternType="solid">
          <fgColor indexed="64"/>
          <bgColor theme="9" tint="0.59996337778862885"/>
        </patternFill>
      </fill>
    </dxf>
    <dxf>
      <fill>
        <patternFill patternType="solid">
          <fgColor indexed="64"/>
          <bgColor theme="9" tint="0.59996337778862885"/>
        </patternFill>
      </fill>
    </dxf>
    <dxf>
      <fill>
        <patternFill patternType="solid">
          <fgColor indexed="64"/>
          <bgColor theme="9" tint="0.39994506668294322"/>
        </patternFill>
      </fill>
    </dxf>
    <dxf>
      <fill>
        <patternFill patternType="solid">
          <fgColor indexed="64"/>
          <bgColor theme="9" tint="0.59996337778862885"/>
        </patternFill>
      </fill>
    </dxf>
    <dxf>
      <fill>
        <patternFill patternType="solid">
          <fgColor indexed="64"/>
          <bgColor theme="9" tint="0.59996337778862885"/>
        </patternFill>
      </fill>
    </dxf>
    <dxf>
      <fill>
        <patternFill patternType="solid">
          <fgColor indexed="64"/>
          <bgColor theme="9" tint="0.59996337778862885"/>
        </patternFill>
      </fill>
    </dxf>
    <dxf>
      <fill>
        <patternFill patternType="solid">
          <fgColor indexed="64"/>
          <bgColor theme="9" tint="0.59996337778862885"/>
        </patternFill>
      </fill>
    </dxf>
    <dxf>
      <fill>
        <patternFill patternType="solid">
          <fgColor indexed="64"/>
          <bgColor theme="9" tint="0.59996337778862885"/>
        </patternFill>
      </fill>
    </dxf>
    <dxf>
      <fill>
        <patternFill patternType="solid">
          <fgColor indexed="64"/>
          <bgColor theme="9" tint="0.59996337778862885"/>
        </patternFill>
      </fill>
    </dxf>
    <dxf>
      <fill>
        <patternFill patternType="solid">
          <fgColor indexed="64"/>
          <bgColor theme="9" tint="0.59996337778862885"/>
        </patternFill>
      </fill>
    </dxf>
    <dxf>
      <fill>
        <patternFill patternType="solid">
          <fgColor indexed="64"/>
          <bgColor theme="9" tint="0.59996337778862885"/>
        </patternFill>
      </fill>
    </dxf>
    <dxf>
      <fill>
        <patternFill patternType="solid">
          <fgColor indexed="64"/>
          <bgColor theme="9" tint="0.59996337778862885"/>
        </patternFill>
      </fill>
    </dxf>
    <dxf>
      <fill>
        <patternFill patternType="solid">
          <fgColor indexed="64"/>
          <bgColor theme="9" tint="0.59996337778862885"/>
        </patternFill>
      </fill>
    </dxf>
    <dxf>
      <font>
        <i/>
      </font>
    </dxf>
    <dxf>
      <font>
        <b/>
      </font>
    </dxf>
    <dxf>
      <fill>
        <patternFill patternType="solid">
          <fgColor indexed="64"/>
          <bgColor theme="9" tint="0.39994506668294322"/>
        </patternFill>
      </fill>
    </dxf>
    <dxf>
      <fill>
        <patternFill patternType="solid">
          <fgColor indexed="64"/>
          <bgColor theme="9" tint="0.59996337778862885"/>
        </patternFill>
      </fill>
    </dxf>
    <dxf>
      <fill>
        <patternFill patternType="solid">
          <fgColor indexed="64"/>
          <bgColor theme="9" tint="0.59996337778862885"/>
        </patternFill>
      </fill>
    </dxf>
    <dxf>
      <fill>
        <patternFill patternType="solid">
          <fgColor indexed="64"/>
          <bgColor theme="9" tint="0.39994506668294322"/>
        </patternFill>
      </fill>
    </dxf>
    <dxf>
      <fill>
        <patternFill patternType="solid">
          <fgColor indexed="64"/>
          <bgColor theme="9" tint="0.59996337778862885"/>
        </patternFill>
      </fill>
    </dxf>
    <dxf>
      <fill>
        <patternFill patternType="solid">
          <fgColor indexed="64"/>
          <bgColor theme="9" tint="0.59996337778862885"/>
        </patternFill>
      </fill>
    </dxf>
    <dxf>
      <fill>
        <patternFill patternType="solid">
          <fgColor indexed="64"/>
          <bgColor theme="9" tint="0.39994506668294322"/>
        </patternFill>
      </fill>
    </dxf>
    <dxf>
      <fill>
        <patternFill patternType="solid">
          <fgColor indexed="64"/>
          <bgColor theme="9" tint="0.59996337778862885"/>
        </patternFill>
      </fill>
    </dxf>
    <dxf>
      <fill>
        <patternFill patternType="solid">
          <fgColor indexed="64"/>
          <bgColor theme="9" tint="0.59996337778862885"/>
        </patternFill>
      </fill>
    </dxf>
    <dxf>
      <fill>
        <patternFill patternType="solid">
          <fgColor indexed="64"/>
          <bgColor theme="9" tint="0.39994506668294322"/>
        </patternFill>
      </fill>
    </dxf>
    <dxf>
      <fill>
        <patternFill patternType="solid">
          <fgColor indexed="64"/>
          <bgColor theme="9" tint="0.59996337778862885"/>
        </patternFill>
      </fill>
    </dxf>
    <dxf>
      <fill>
        <patternFill patternType="solid">
          <fgColor indexed="64"/>
          <bgColor theme="9" tint="0.59996337778862885"/>
        </patternFill>
      </fill>
    </dxf>
    <dxf>
      <fill>
        <patternFill patternType="solid">
          <fgColor indexed="64"/>
          <bgColor theme="9" tint="0.59996337778862885"/>
        </patternFill>
      </fill>
    </dxf>
    <dxf>
      <fill>
        <patternFill patternType="solid">
          <fgColor indexed="64"/>
          <bgColor theme="9" tint="0.59996337778862885"/>
        </patternFill>
      </fill>
    </dxf>
    <dxf>
      <font>
        <color auto="1"/>
      </font>
    </dxf>
    <dxf>
      <font>
        <color rgb="FFFF0000"/>
      </font>
    </dxf>
    <dxf>
      <alignment wrapText="1" readingOrder="0"/>
    </dxf>
    <dxf>
      <alignment wrapText="1" readingOrder="0"/>
    </dxf>
    <dxf>
      <alignment wrapText="1" readingOrder="0"/>
    </dxf>
    <dxf>
      <fill>
        <patternFill>
          <bgColor theme="9" tint="0.59996337778862885"/>
        </patternFill>
      </fill>
    </dxf>
    <dxf>
      <fill>
        <patternFill patternType="solid">
          <bgColor theme="9" tint="0.39994506668294322"/>
        </patternFill>
      </fill>
    </dxf>
    <dxf>
      <fill>
        <patternFill patternType="solid">
          <bgColor theme="9" tint="0.39994506668294322"/>
        </patternFill>
      </fill>
    </dxf>
    <dxf>
      <fill>
        <patternFill patternType="solid">
          <bgColor theme="9" tint="0.59996337778862885"/>
        </patternFill>
      </fill>
    </dxf>
    <dxf>
      <fill>
        <patternFill patternType="solid">
          <bgColor theme="9" tint="0.39994506668294322"/>
        </patternFill>
      </fill>
    </dxf>
    <dxf>
      <fill>
        <patternFill patternType="solid">
          <bgColor theme="9" tint="-0.24994659260841701"/>
        </patternFill>
      </fill>
    </dxf>
    <dxf>
      <fill>
        <patternFill patternType="solid">
          <bgColor theme="9" tint="-0.24994659260841701"/>
        </patternFill>
      </fill>
    </dxf>
    <dxf>
      <fill>
        <patternFill patternType="solid">
          <bgColor theme="9" tint="-0.24994659260841701"/>
        </patternFill>
      </fill>
    </dxf>
    <dxf>
      <font>
        <u val="none"/>
      </font>
    </dxf>
    <dxf>
      <fill>
        <patternFill>
          <bgColor theme="0" tint="-0.14996795556505021"/>
        </patternFill>
      </fill>
    </dxf>
    <dxf>
      <font>
        <u/>
      </font>
      <fill>
        <patternFill patternType="solid">
          <bgColor theme="0" tint="-4.9989318521683403E-2"/>
        </patternFill>
      </fill>
    </dxf>
    <dxf>
      <font>
        <u val="none"/>
      </font>
    </dxf>
    <dxf>
      <font>
        <u/>
      </font>
    </dxf>
    <dxf>
      <font>
        <b/>
        <u val="double"/>
      </font>
    </dxf>
    <dxf>
      <font>
        <b/>
      </font>
    </dxf>
    <dxf>
      <font>
        <b/>
      </font>
    </dxf>
    <dxf>
      <alignment wrapText="1" readingOrder="0"/>
    </dxf>
    <dxf>
      <alignment wrapText="1" readingOrder="0"/>
    </dxf>
    <dxf>
      <font>
        <color auto="1"/>
      </font>
      <fill>
        <patternFill>
          <bgColor theme="7" tint="0.79998168889431442"/>
        </patternFill>
      </fill>
    </dxf>
    <dxf>
      <font>
        <sz val="12"/>
        <color theme="7" tint="0.79998168889431442"/>
      </font>
    </dxf>
    <dxf>
      <font>
        <sz val="12"/>
      </font>
    </dxf>
    <dxf>
      <fill>
        <patternFill patternType="solid">
          <bgColor theme="7" tint="0.79998168889431442"/>
        </patternFill>
      </fill>
    </dxf>
    <dxf>
      <fill>
        <patternFill patternType="solid">
          <bgColor theme="7" tint="0.79998168889431442"/>
        </patternFill>
      </fill>
    </dxf>
    <dxf>
      <font>
        <sz val="14"/>
      </font>
      <fill>
        <patternFill patternType="solid">
          <bgColor theme="7" tint="0.59996337778862885"/>
        </patternFill>
      </fill>
    </dxf>
    <dxf>
      <fill>
        <patternFill>
          <bgColor theme="7" tint="0.59996337778862885"/>
        </patternFill>
      </fill>
    </dxf>
    <dxf>
      <fill>
        <patternFill>
          <bgColor theme="7" tint="0.59996337778862885"/>
        </patternFill>
      </fill>
    </dxf>
    <dxf>
      <fill>
        <patternFill patternType="solid">
          <bgColor theme="7"/>
        </patternFill>
      </fill>
    </dxf>
    <dxf>
      <fill>
        <patternFill patternType="solid">
          <bgColor theme="7"/>
        </patternFill>
      </fill>
    </dxf>
    <dxf>
      <font>
        <sz val="14"/>
      </font>
    </dxf>
    <dxf>
      <alignment wrapText="0" readingOrder="0"/>
    </dxf>
    <dxf>
      <alignment wrapText="1" readingOrder="0"/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>
          <bgColor theme="0" tint="-4.9989318521683403E-2"/>
        </patternFill>
      </fill>
    </dxf>
    <dxf>
      <fill>
        <patternFill>
          <bgColor theme="0" tint="-4.9989318521683403E-2"/>
        </patternFill>
      </fill>
    </dxf>
    <dxf>
      <fill>
        <patternFill>
          <bgColor theme="0" tint="-4.9989318521683403E-2"/>
        </patternFill>
      </fill>
    </dxf>
    <dxf>
      <fill>
        <patternFill>
          <bgColor theme="0" tint="-4.9989318521683403E-2"/>
        </patternFill>
      </fill>
    </dxf>
    <dxf>
      <fill>
        <patternFill>
          <bgColor theme="0" tint="-4.9989318521683403E-2"/>
        </patternFill>
      </fill>
    </dxf>
    <dxf>
      <fill>
        <patternFill>
          <bgColor theme="0" tint="-4.9989318521683403E-2"/>
        </patternFill>
      </fill>
    </dxf>
    <dxf>
      <fill>
        <patternFill>
          <bgColor theme="0" tint="-4.9989318521683403E-2"/>
        </patternFill>
      </fill>
    </dxf>
    <dxf>
      <border>
        <vertical/>
        <horizontal/>
      </border>
    </dxf>
    <dxf>
      <border>
        <vertical/>
        <horizontal/>
      </border>
    </dxf>
    <dxf>
      <border>
        <vertical/>
        <horizontal/>
      </border>
    </dxf>
    <dxf>
      <border>
        <vertical/>
        <horizontal/>
      </border>
    </dxf>
    <dxf>
      <border>
        <vertical/>
        <horizontal/>
      </border>
    </dxf>
    <dxf>
      <border>
        <vertical/>
        <horizontal/>
      </border>
    </dxf>
    <dxf>
      <border>
        <vertical/>
        <horizontal/>
      </border>
    </dxf>
    <dxf>
      <border>
        <vertical/>
        <horizontal/>
      </border>
    </dxf>
    <dxf>
      <border>
        <vertical/>
        <horizontal/>
      </border>
    </dxf>
    <dxf>
      <border>
        <vertical/>
        <horizontal/>
      </border>
    </dxf>
    <dxf>
      <border>
        <vertical/>
        <horizontal/>
      </border>
    </dxf>
    <dxf>
      <border>
        <vertical/>
        <horizontal/>
      </border>
    </dxf>
    <dxf>
      <border>
        <vertical/>
        <horizontal/>
      </border>
    </dxf>
    <dxf>
      <border>
        <vertical/>
        <horizontal/>
      </border>
    </dxf>
    <dxf>
      <numFmt numFmtId="165" formatCode="#,##0\ &quot;€&quot;"/>
    </dxf>
    <dxf>
      <numFmt numFmtId="170" formatCode="#,##0.0\ &quot;€&quot;"/>
    </dxf>
    <dxf>
      <numFmt numFmtId="166" formatCode="#,##0.00\ &quot;€&quot;"/>
    </dxf>
    <dxf>
      <alignment wrapText="1" readingOrder="0"/>
    </dxf>
    <dxf>
      <alignment wrapText="1" readingOrder="0"/>
    </dxf>
    <dxf>
      <border>
        <bottom style="thick">
          <color indexed="64"/>
        </bottom>
      </border>
    </dxf>
    <dxf>
      <border>
        <bottom style="thick">
          <color indexed="64"/>
        </bottom>
      </border>
    </dxf>
    <dxf>
      <border>
        <bottom style="thick">
          <color indexed="64"/>
        </bottom>
      </border>
    </dxf>
    <dxf>
      <border>
        <bottom style="thick">
          <color indexed="64"/>
        </bottom>
      </border>
    </dxf>
    <dxf>
      <border>
        <bottom style="thick">
          <color indexed="64"/>
        </bottom>
      </border>
    </dxf>
    <dxf>
      <border>
        <bottom style="thick">
          <color indexed="64"/>
        </bottom>
      </border>
    </dxf>
    <dxf>
      <border>
        <bottom style="thick">
          <color indexed="64"/>
        </bottom>
      </border>
    </dxf>
    <dxf>
      <border>
        <bottom style="thick">
          <color indexed="64"/>
        </bottom>
      </border>
    </dxf>
    <dxf>
      <border>
        <bottom style="thick">
          <color indexed="64"/>
        </bottom>
      </border>
    </dxf>
    <dxf>
      <border>
        <bottom style="thick">
          <color indexed="64"/>
        </bottom>
      </border>
    </dxf>
    <dxf>
      <border>
        <bottom style="thick">
          <color indexed="64"/>
        </bottom>
      </border>
    </dxf>
    <dxf>
      <border>
        <horizontal/>
      </border>
    </dxf>
    <dxf>
      <border>
        <horizontal/>
      </border>
    </dxf>
    <dxf>
      <border>
        <horizontal/>
      </border>
    </dxf>
    <dxf>
      <border>
        <horizontal/>
      </border>
    </dxf>
    <dxf>
      <border>
        <horizontal/>
      </border>
    </dxf>
    <dxf>
      <border>
        <horizontal/>
      </border>
    </dxf>
    <dxf>
      <border>
        <horizontal/>
      </border>
    </dxf>
    <dxf>
      <border>
        <horizontal/>
      </border>
    </dxf>
    <dxf>
      <border>
        <horizontal/>
      </border>
    </dxf>
    <dxf>
      <border>
        <horizontal/>
      </border>
    </dxf>
    <dxf>
      <border>
        <horizontal/>
      </border>
    </dxf>
    <dxf>
      <border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</border>
    </dxf>
    <dxf>
      <border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</border>
    </dxf>
    <dxf>
      <border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</border>
    </dxf>
    <dxf>
      <border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</border>
    </dxf>
    <dxf>
      <border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</border>
    </dxf>
    <dxf>
      <border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</border>
    </dxf>
    <dxf>
      <border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</border>
    </dxf>
    <dxf>
      <border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</border>
    </dxf>
    <dxf>
      <border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</border>
    </dxf>
    <dxf>
      <border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</border>
    </dxf>
    <dxf>
      <border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</border>
    </dxf>
    <dxf>
      <fill>
        <patternFill patternType="solid">
          <bgColor theme="2" tint="-9.9978637043366805E-2"/>
        </patternFill>
      </fill>
    </dxf>
    <dxf>
      <fill>
        <patternFill patternType="solid">
          <bgColor theme="2" tint="-9.9978637043366805E-2"/>
        </patternFill>
      </fill>
    </dxf>
    <dxf>
      <fill>
        <patternFill patternType="solid">
          <bgColor theme="2" tint="-9.9978637043366805E-2"/>
        </patternFill>
      </fill>
    </dxf>
    <dxf>
      <font>
        <color auto="1"/>
      </font>
    </dxf>
    <dxf>
      <font>
        <color auto="1"/>
      </font>
    </dxf>
    <dxf>
      <font>
        <color auto="1"/>
      </font>
    </dxf>
    <dxf>
      <font>
        <sz val="14"/>
      </font>
    </dxf>
    <dxf>
      <font>
        <sz val="14"/>
      </font>
    </dxf>
    <dxf>
      <font>
        <sz val="14"/>
      </font>
    </dxf>
    <dxf>
      <font>
        <sz val="12"/>
      </font>
    </dxf>
    <dxf>
      <font>
        <sz val="12"/>
      </font>
    </dxf>
    <dxf>
      <font>
        <sz val="12"/>
      </font>
    </dxf>
    <dxf>
      <font>
        <b/>
      </font>
    </dxf>
    <dxf>
      <fill>
        <patternFill patternType="solid">
          <bgColor theme="8" tint="0.39994506668294322"/>
        </patternFill>
      </fill>
    </dxf>
    <dxf>
      <fill>
        <patternFill patternType="solid">
          <bgColor theme="8" tint="0.39994506668294322"/>
        </patternFill>
      </fill>
    </dxf>
    <dxf>
      <font>
        <sz val="14"/>
        <color auto="1"/>
      </font>
    </dxf>
    <dxf>
      <font>
        <sz val="14"/>
        <color auto="1"/>
      </font>
    </dxf>
    <dxf>
      <font>
        <color theme="0"/>
      </font>
    </dxf>
    <dxf>
      <alignment wrapText="1" indent="0" readingOrder="0"/>
    </dxf>
    <dxf>
      <alignment wrapText="1" indent="0" readingOrder="0"/>
    </dxf>
    <dxf>
      <alignment wrapText="1" indent="0" readingOrder="0"/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border>
        <left style="thick">
          <color indexed="64"/>
        </left>
        <right style="thick">
          <color indexed="64"/>
        </right>
        <horizontal/>
      </border>
    </dxf>
    <dxf>
      <border>
        <left style="thick">
          <color indexed="64"/>
        </left>
        <right style="thick">
          <color indexed="64"/>
        </right>
        <horizontal/>
      </border>
    </dxf>
    <dxf>
      <border>
        <left style="thick">
          <color indexed="64"/>
        </left>
        <right style="thick">
          <color indexed="64"/>
        </right>
        <horizontal/>
      </border>
    </dxf>
    <dxf>
      <fill>
        <patternFill>
          <bgColor rgb="FF92D050"/>
        </patternFill>
      </fill>
    </dxf>
    <dxf>
      <border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border>
        <left style="thick">
          <color indexed="64"/>
        </left>
        <right style="thick">
          <color indexed="64"/>
        </right>
        <top style="thick">
          <color indexed="64"/>
        </top>
        <bottom style="thick">
          <color indexed="64"/>
        </bottom>
        <horizontal/>
      </border>
    </dxf>
    <dxf>
      <border>
        <left style="thick">
          <color indexed="64"/>
        </left>
        <right style="thick">
          <color indexed="64"/>
        </right>
        <top style="thick">
          <color indexed="64"/>
        </top>
        <bottom style="thick">
          <color indexed="64"/>
        </bottom>
        <horizontal/>
      </border>
    </dxf>
    <dxf>
      <border>
        <left style="thick">
          <color indexed="64"/>
        </left>
        <right style="thick">
          <color indexed="64"/>
        </right>
        <top style="thick">
          <color indexed="64"/>
        </top>
        <bottom style="thick">
          <color indexed="64"/>
        </bottom>
        <horizontal/>
      </border>
    </dxf>
    <dxf>
      <border>
        <bottom style="medium">
          <color indexed="64"/>
        </bottom>
      </border>
    </dxf>
    <dxf>
      <border>
        <left style="medium">
          <color indexed="64"/>
        </left>
        <right style="medium">
          <color indexed="64"/>
        </right>
        <bottom style="medium">
          <color indexed="64"/>
        </bottom>
      </border>
    </dxf>
    <dxf>
      <fill>
        <patternFill>
          <bgColor theme="2" tint="-9.9978637043366805E-2"/>
        </patternFill>
      </fill>
    </dxf>
    <dxf>
      <fill>
        <patternFill>
          <bgColor theme="8" tint="0.59999389629810485"/>
        </patternFill>
      </fill>
    </dxf>
    <dxf>
      <fill>
        <patternFill>
          <bgColor rgb="FF00B0F0"/>
        </patternFill>
      </fill>
    </dxf>
    <dxf>
      <fill>
        <patternFill>
          <bgColor rgb="FF00B050"/>
        </patternFill>
      </fill>
    </dxf>
    <dxf>
      <fill>
        <patternFill>
          <bgColor rgb="FFFFC000"/>
        </patternFill>
      </fill>
    </dxf>
    <dxf>
      <fill>
        <patternFill>
          <bgColor rgb="FFFF0000"/>
        </patternFill>
      </fill>
    </dxf>
    <dxf>
      <fill>
        <patternFill>
          <bgColor theme="6" tint="0.59999389629810485"/>
        </patternFill>
      </fill>
    </dxf>
    <dxf>
      <fill>
        <patternFill>
          <bgColor theme="6" tint="0.59999389629810485"/>
        </patternFill>
      </fill>
    </dxf>
    <dxf>
      <fill>
        <patternFill>
          <bgColor theme="6" tint="0.59999389629810485"/>
        </patternFill>
      </fill>
    </dxf>
    <dxf>
      <fill>
        <patternFill>
          <bgColor theme="6" tint="0.59999389629810485"/>
        </patternFill>
      </fill>
    </dxf>
    <dxf>
      <fill>
        <patternFill>
          <bgColor theme="4" tint="0.79998168889431442"/>
        </patternFill>
      </fill>
    </dxf>
    <dxf>
      <border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font>
        <b/>
      </font>
    </dxf>
    <dxf>
      <font>
        <sz val="14"/>
      </font>
    </dxf>
    <dxf>
      <font>
        <sz val="12"/>
      </font>
    </dxf>
    <dxf>
      <fill>
        <patternFill>
          <bgColor theme="0" tint="-4.9989318521683403E-2"/>
        </patternFill>
      </fill>
    </dxf>
    <dxf>
      <fill>
        <patternFill>
          <bgColor theme="0" tint="-4.9989318521683403E-2"/>
        </patternFill>
      </fill>
    </dxf>
    <dxf>
      <fill>
        <patternFill>
          <bgColor theme="0" tint="-4.9989318521683403E-2"/>
        </patternFill>
      </fill>
    </dxf>
    <dxf>
      <fill>
        <patternFill>
          <bgColor theme="0" tint="-4.9989318521683403E-2"/>
        </patternFill>
      </fill>
    </dxf>
    <dxf>
      <fill>
        <patternFill>
          <bgColor theme="0" tint="-4.9989318521683403E-2"/>
        </patternFill>
      </fill>
    </dxf>
    <dxf>
      <fill>
        <patternFill>
          <bgColor theme="0" tint="-4.9989318521683403E-2"/>
        </patternFill>
      </fill>
    </dxf>
    <dxf>
      <fill>
        <patternFill>
          <bgColor theme="0" tint="-4.9989318521683403E-2"/>
        </patternFill>
      </fill>
    </dxf>
    <dxf>
      <fill>
        <patternFill>
          <bgColor theme="0" tint="-4.9989318521683403E-2"/>
        </patternFill>
      </fill>
    </dxf>
    <dxf>
      <fill>
        <patternFill>
          <bgColor theme="0" tint="-4.9989318521683403E-2"/>
        </patternFill>
      </fill>
    </dxf>
    <dxf>
      <fill>
        <patternFill>
          <bgColor theme="0" tint="-4.9989318521683403E-2"/>
        </patternFill>
      </fill>
    </dxf>
    <dxf>
      <fill>
        <patternFill>
          <bgColor theme="0" tint="-4.9989318521683403E-2"/>
        </patternFill>
      </fill>
    </dxf>
    <dxf>
      <fill>
        <patternFill>
          <bgColor theme="0" tint="-4.9989318521683403E-2"/>
        </patternFill>
      </fill>
    </dxf>
    <dxf>
      <fill>
        <patternFill>
          <bgColor theme="0" tint="-4.9989318521683403E-2"/>
        </patternFill>
      </fill>
    </dxf>
    <dxf>
      <fill>
        <patternFill>
          <bgColor theme="0" tint="-4.9989318521683403E-2"/>
        </patternFill>
      </fill>
    </dxf>
    <dxf>
      <fill>
        <patternFill>
          <bgColor theme="0" tint="-4.9989318521683403E-2"/>
        </patternFill>
      </fill>
    </dxf>
    <dxf>
      <fill>
        <patternFill>
          <bgColor theme="0" tint="-4.9989318521683403E-2"/>
        </patternFill>
      </fill>
    </dxf>
    <dxf>
      <fill>
        <patternFill>
          <bgColor theme="0" tint="-4.9989318521683403E-2"/>
        </patternFill>
      </fill>
    </dxf>
    <dxf>
      <fill>
        <patternFill>
          <bgColor theme="0" tint="-4.9989318521683403E-2"/>
        </patternFill>
      </fill>
    </dxf>
    <dxf>
      <fill>
        <patternFill>
          <bgColor theme="0" tint="-4.9989318521683403E-2"/>
        </patternFill>
      </fill>
    </dxf>
    <dxf>
      <fill>
        <patternFill>
          <bgColor theme="0" tint="-4.9989318521683403E-2"/>
        </patternFill>
      </fill>
    </dxf>
    <dxf>
      <fill>
        <patternFill>
          <bgColor theme="0" tint="-4.9989318521683403E-2"/>
        </patternFill>
      </fill>
    </dxf>
    <dxf>
      <fill>
        <patternFill>
          <bgColor theme="0" tint="-4.9989318521683403E-2"/>
        </patternFill>
      </fill>
    </dxf>
    <dxf>
      <fill>
        <patternFill>
          <bgColor theme="0" tint="-4.9989318521683403E-2"/>
        </patternFill>
      </fill>
    </dxf>
    <dxf>
      <fill>
        <patternFill>
          <bgColor theme="0" tint="-4.9989318521683403E-2"/>
        </patternFill>
      </fill>
    </dxf>
    <dxf>
      <fill>
        <patternFill>
          <bgColor theme="0" tint="-4.9989318521683403E-2"/>
        </patternFill>
      </fill>
    </dxf>
    <dxf>
      <fill>
        <patternFill>
          <bgColor theme="0" tint="-4.9989318521683403E-2"/>
        </patternFill>
      </fill>
    </dxf>
    <dxf>
      <fill>
        <patternFill>
          <bgColor theme="0" tint="-4.9989318521683403E-2"/>
        </patternFill>
      </fill>
    </dxf>
    <dxf>
      <fill>
        <patternFill>
          <bgColor theme="0" tint="-4.9989318521683403E-2"/>
        </patternFill>
      </fill>
    </dxf>
    <dxf>
      <fill>
        <patternFill>
          <bgColor theme="0" tint="-4.9989318521683403E-2"/>
        </patternFill>
      </fill>
    </dxf>
    <dxf>
      <fill>
        <patternFill>
          <bgColor theme="0" tint="-4.9989318521683403E-2"/>
        </patternFill>
      </fill>
    </dxf>
    <dxf>
      <fill>
        <patternFill>
          <bgColor theme="0" tint="-4.9989318521683403E-2"/>
        </patternFill>
      </fill>
    </dxf>
    <dxf>
      <fill>
        <patternFill>
          <bgColor theme="0" tint="-4.9989318521683403E-2"/>
        </patternFill>
      </fill>
    </dxf>
    <dxf>
      <fill>
        <patternFill>
          <bgColor theme="0" tint="-4.9989318521683403E-2"/>
        </patternFill>
      </fill>
    </dxf>
    <dxf>
      <fill>
        <patternFill>
          <bgColor theme="0" tint="-4.9989318521683403E-2"/>
        </patternFill>
      </fill>
    </dxf>
    <dxf>
      <fill>
        <patternFill>
          <bgColor theme="0" tint="-4.9989318521683403E-2"/>
        </patternFill>
      </fill>
    </dxf>
    <dxf>
      <fill>
        <patternFill>
          <bgColor theme="0" tint="-4.9989318521683403E-2"/>
        </patternFill>
      </fill>
    </dxf>
    <dxf>
      <fill>
        <patternFill>
          <bgColor theme="0" tint="-4.9989318521683403E-2"/>
        </patternFill>
      </fill>
    </dxf>
    <dxf>
      <fill>
        <patternFill>
          <bgColor theme="0" tint="-4.9989318521683403E-2"/>
        </patternFill>
      </fill>
    </dxf>
    <dxf>
      <fill>
        <patternFill>
          <bgColor theme="0" tint="-4.9989318521683403E-2"/>
        </patternFill>
      </fill>
    </dxf>
    <dxf>
      <fill>
        <patternFill>
          <bgColor theme="0" tint="-4.9989318521683403E-2"/>
        </patternFill>
      </fill>
    </dxf>
    <dxf>
      <fill>
        <patternFill>
          <bgColor theme="0" tint="-4.9989318521683403E-2"/>
        </patternFill>
      </fill>
    </dxf>
    <dxf>
      <fill>
        <patternFill>
          <bgColor theme="0" tint="-4.9989318521683403E-2"/>
        </patternFill>
      </fill>
    </dxf>
    <dxf>
      <fill>
        <patternFill>
          <bgColor theme="0" tint="-4.9989318521683403E-2"/>
        </patternFill>
      </fill>
    </dxf>
    <dxf>
      <fill>
        <patternFill>
          <bgColor theme="0" tint="-4.9989318521683403E-2"/>
        </patternFill>
      </fill>
    </dxf>
    <dxf>
      <fill>
        <patternFill>
          <bgColor theme="0" tint="-4.9989318521683403E-2"/>
        </patternFill>
      </fill>
    </dxf>
    <dxf>
      <fill>
        <patternFill>
          <bgColor theme="0" tint="-4.9989318521683403E-2"/>
        </patternFill>
      </fill>
    </dxf>
    <dxf>
      <fill>
        <patternFill>
          <bgColor theme="0" tint="-4.9989318521683403E-2"/>
        </patternFill>
      </fill>
    </dxf>
    <dxf>
      <fill>
        <patternFill>
          <bgColor theme="0" tint="-4.9989318521683403E-2"/>
        </patternFill>
      </fill>
    </dxf>
    <dxf>
      <fill>
        <patternFill>
          <bgColor theme="0" tint="-4.9989318521683403E-2"/>
        </patternFill>
      </fill>
    </dxf>
    <dxf>
      <fill>
        <patternFill>
          <bgColor theme="0" tint="-4.9989318521683403E-2"/>
        </patternFill>
      </fill>
    </dxf>
    <dxf>
      <fill>
        <patternFill>
          <bgColor theme="0" tint="-4.9989318521683403E-2"/>
        </patternFill>
      </fill>
    </dxf>
    <dxf>
      <fill>
        <patternFill>
          <bgColor theme="0" tint="-4.9989318521683403E-2"/>
        </patternFill>
      </fill>
    </dxf>
    <dxf>
      <fill>
        <patternFill>
          <bgColor theme="0" tint="-4.9989318521683403E-2"/>
        </patternFill>
      </fill>
    </dxf>
    <dxf>
      <fill>
        <patternFill>
          <bgColor theme="0" tint="-4.9989318521683403E-2"/>
        </patternFill>
      </fill>
    </dxf>
    <dxf>
      <fill>
        <patternFill>
          <bgColor theme="0" tint="-4.9989318521683403E-2"/>
        </patternFill>
      </fill>
    </dxf>
    <dxf>
      <fill>
        <patternFill>
          <bgColor theme="0" tint="-4.9989318521683403E-2"/>
        </patternFill>
      </fill>
    </dxf>
    <dxf>
      <fill>
        <patternFill>
          <bgColor theme="0" tint="-4.9989318521683403E-2"/>
        </patternFill>
      </fill>
    </dxf>
    <dxf>
      <fill>
        <patternFill>
          <bgColor theme="0" tint="-4.9989318521683403E-2"/>
        </patternFill>
      </fill>
    </dxf>
    <dxf>
      <fill>
        <patternFill>
          <bgColor theme="0" tint="-4.9989318521683403E-2"/>
        </patternFill>
      </fill>
    </dxf>
    <dxf>
      <fill>
        <patternFill>
          <bgColor theme="0" tint="-4.9989318521683403E-2"/>
        </patternFill>
      </fill>
    </dxf>
    <dxf>
      <font>
        <color auto="1"/>
      </font>
    </dxf>
    <dxf>
      <fill>
        <patternFill patternType="solid">
          <bgColor theme="0" tint="-4.9989318521683403E-2"/>
        </patternFill>
      </fill>
    </dxf>
    <dxf>
      <border>
        <left/>
      </border>
    </dxf>
    <dxf>
      <numFmt numFmtId="165" formatCode="#,##0\ &quot;€&quot;"/>
    </dxf>
    <dxf>
      <numFmt numFmtId="167" formatCode="_-* #,##0_-;\-* #,##0_-;_-* &quot;-&quot;??_-;_-@_-"/>
    </dxf>
    <dxf>
      <numFmt numFmtId="167" formatCode="_-* #,##0_-;\-* #,##0_-;_-* &quot;-&quot;??_-;_-@_-"/>
    </dxf>
    <dxf>
      <numFmt numFmtId="169" formatCode="_-* #,##0.0_-;\-* #,##0.0_-;_-* &quot;-&quot;??_-;_-@_-"/>
    </dxf>
    <dxf>
      <numFmt numFmtId="169" formatCode="_-* #,##0.0_-;\-* #,##0.0_-;_-* &quot;-&quot;??_-;_-@_-"/>
    </dxf>
    <dxf>
      <alignment wrapText="1" readingOrder="0"/>
    </dxf>
    <dxf>
      <alignment wrapText="1" readingOrder="0"/>
    </dxf>
    <dxf>
      <numFmt numFmtId="167" formatCode="_-* #,##0_-;\-* #,##0_-;_-* &quot;-&quot;??_-;_-@_-"/>
    </dxf>
    <dxf>
      <numFmt numFmtId="167" formatCode="_-* #,##0_-;\-* #,##0_-;_-* &quot;-&quot;??_-;_-@_-"/>
    </dxf>
    <dxf>
      <numFmt numFmtId="169" formatCode="_-* #,##0.0_-;\-* #,##0.0_-;_-* &quot;-&quot;??_-;_-@_-"/>
    </dxf>
    <dxf>
      <numFmt numFmtId="169" formatCode="_-* #,##0.0_-;\-* #,##0.0_-;_-* &quot;-&quot;??_-;_-@_-"/>
    </dxf>
    <dxf>
      <alignment wrapText="1" readingOrder="0"/>
    </dxf>
    <dxf>
      <alignment wrapText="1" readingOrder="0"/>
    </dxf>
    <dxf>
      <numFmt numFmtId="167" formatCode="_-* #,##0_-;\-* #,##0_-;_-* &quot;-&quot;??_-;_-@_-"/>
    </dxf>
    <dxf>
      <numFmt numFmtId="167" formatCode="_-* #,##0_-;\-* #,##0_-;_-* &quot;-&quot;??_-;_-@_-"/>
    </dxf>
    <dxf>
      <numFmt numFmtId="169" formatCode="_-* #,##0.0_-;\-* #,##0.0_-;_-* &quot;-&quot;??_-;_-@_-"/>
    </dxf>
    <dxf>
      <numFmt numFmtId="169" formatCode="_-* #,##0.0_-;\-* #,##0.0_-;_-* &quot;-&quot;??_-;_-@_-"/>
    </dxf>
    <dxf>
      <alignment wrapText="1" readingOrder="0"/>
    </dxf>
    <dxf>
      <alignment wrapText="1" readingOrder="0"/>
    </dxf>
    <dxf>
      <numFmt numFmtId="167" formatCode="_-* #,##0_-;\-* #,##0_-;_-* &quot;-&quot;??_-;_-@_-"/>
    </dxf>
    <dxf>
      <numFmt numFmtId="167" formatCode="_-* #,##0_-;\-* #,##0_-;_-* &quot;-&quot;??_-;_-@_-"/>
    </dxf>
    <dxf>
      <numFmt numFmtId="167" formatCode="_-* #,##0_-;\-* #,##0_-;_-* &quot;-&quot;??_-;_-@_-"/>
    </dxf>
    <dxf>
      <numFmt numFmtId="169" formatCode="_-* #,##0.0_-;\-* #,##0.0_-;_-* &quot;-&quot;??_-;_-@_-"/>
    </dxf>
    <dxf>
      <numFmt numFmtId="169" formatCode="_-* #,##0.0_-;\-* #,##0.0_-;_-* &quot;-&quot;??_-;_-@_-"/>
    </dxf>
    <dxf>
      <numFmt numFmtId="169" formatCode="_-* #,##0.0_-;\-* #,##0.0_-;_-* &quot;-&quot;??_-;_-@_-"/>
    </dxf>
    <dxf>
      <numFmt numFmtId="35" formatCode="_-* #,##0.00_-;\-* #,##0.00_-;_-* &quot;-&quot;??_-;_-@_-"/>
    </dxf>
    <dxf>
      <numFmt numFmtId="35" formatCode="_-* #,##0.00_-;\-* #,##0.00_-;_-* &quot;-&quot;??_-;_-@_-"/>
    </dxf>
    <dxf>
      <alignment wrapText="1" readingOrder="0"/>
    </dxf>
    <dxf>
      <alignment wrapText="1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166" formatCode="#,##0.00\ &quot;€&quot;"/>
      <fill>
        <patternFill patternType="solid">
          <fgColor indexed="64"/>
          <bgColor theme="0" tint="-4.9989318521683403E-2"/>
        </patternFill>
      </fill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0" formatCode="General"/>
      <fill>
        <patternFill patternType="solid">
          <fgColor indexed="64"/>
          <bgColor theme="0" tint="-4.9989318521683403E-2"/>
        </patternFill>
      </fill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fill>
        <patternFill patternType="solid">
          <fgColor indexed="64"/>
          <bgColor theme="0" tint="-4.9989318521683403E-2"/>
        </patternFill>
      </fill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fill>
        <patternFill patternType="solid">
          <fgColor indexed="64"/>
          <bgColor theme="0" tint="-4.9989318521683403E-2"/>
        </patternFill>
      </fill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fill>
        <patternFill patternType="solid">
          <fgColor indexed="64"/>
          <bgColor theme="0" tint="-4.9989318521683403E-2"/>
        </patternFill>
      </fill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fill>
        <patternFill patternType="solid">
          <fgColor indexed="64"/>
          <bgColor theme="0" tint="-4.9989318521683403E-2"/>
        </patternFill>
      </fill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0" formatCode="General"/>
      <fill>
        <patternFill patternType="solid">
          <fgColor indexed="64"/>
          <bgColor theme="0" tint="-4.9989318521683403E-2"/>
        </patternFill>
      </fill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fill>
        <patternFill patternType="solid">
          <fgColor indexed="64"/>
          <bgColor theme="0" tint="-4.9989318521683403E-2"/>
        </patternFill>
      </fill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165" formatCode="#,##0\ &quot;€&quot;"/>
      <fill>
        <patternFill patternType="solid">
          <fgColor indexed="64"/>
          <bgColor theme="0" tint="-4.9989318521683403E-2"/>
        </patternFill>
      </fill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19" formatCode="d/m/yyyy"/>
      <fill>
        <patternFill patternType="solid">
          <fgColor indexed="64"/>
          <bgColor theme="0" tint="-4.9989318521683403E-2"/>
        </patternFill>
      </fill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fill>
        <patternFill patternType="solid">
          <fgColor indexed="64"/>
          <bgColor theme="0" tint="-4.9989318521683403E-2"/>
        </patternFill>
      </fill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fill>
        <patternFill patternType="solid">
          <fgColor indexed="64"/>
          <bgColor theme="0" tint="-4.9989318521683403E-2"/>
        </patternFill>
      </fill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outline="0">
        <left style="medium">
          <color rgb="FF000000"/>
        </left>
        <right style="thin">
          <color rgb="FF000000"/>
        </right>
        <top style="medium">
          <color rgb="FF000000"/>
        </top>
        <bottom style="thin">
          <color rgb="FF000000"/>
        </bottom>
      </border>
    </dxf>
    <dxf>
      <font>
        <outline val="0"/>
        <shadow val="0"/>
        <u val="none"/>
        <vertAlign val="baseline"/>
        <sz val="10"/>
        <color auto="1"/>
        <name val="Calibri"/>
        <scheme val="minor"/>
      </font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fill>
        <patternFill patternType="solid">
          <fgColor indexed="64"/>
          <bgColor theme="0" tint="-4.9989318521683403E-2"/>
        </patternFill>
      </fill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sz val="10"/>
        <color auto="1"/>
      </font>
      <fill>
        <patternFill patternType="solid">
          <fgColor indexed="64"/>
          <bgColor theme="0" tint="-4.9989318521683403E-2"/>
        </patternFill>
      </fill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165" formatCode="#,##0\ &quot;€&quot;"/>
      <fill>
        <patternFill patternType="solid">
          <fgColor indexed="64"/>
          <bgColor theme="0" tint="-4.9989318521683403E-2"/>
        </patternFill>
      </fill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0" formatCode="General"/>
      <fill>
        <patternFill patternType="solid">
          <fgColor indexed="64"/>
          <bgColor theme="0" tint="-4.9989318521683403E-2"/>
        </patternFill>
      </fill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fill>
        <patternFill patternType="solid">
          <fgColor indexed="64"/>
          <bgColor theme="0" tint="-4.9989318521683403E-2"/>
        </patternFill>
      </fill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fill>
        <patternFill patternType="solid">
          <fgColor indexed="64"/>
          <bgColor theme="0" tint="-4.9989318521683403E-2"/>
        </patternFill>
      </fill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fill>
        <patternFill patternType="solid">
          <fgColor indexed="64"/>
          <bgColor theme="0" tint="-4.9989318521683403E-2"/>
        </patternFill>
      </fill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fill>
        <patternFill patternType="solid">
          <fgColor indexed="64"/>
          <bgColor theme="0" tint="-4.9989318521683403E-2"/>
        </patternFill>
      </fill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0" formatCode="General"/>
      <fill>
        <patternFill patternType="solid">
          <fgColor indexed="64"/>
          <bgColor theme="0" tint="-4.9989318521683403E-2"/>
        </patternFill>
      </fill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fill>
        <patternFill patternType="solid">
          <fgColor indexed="64"/>
          <bgColor theme="0" tint="-4.9989318521683403E-2"/>
        </patternFill>
      </fill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65" formatCode="#,##0\ &quot;€&quot;"/>
      <fill>
        <patternFill patternType="solid">
          <fgColor indexed="64"/>
          <bgColor theme="0" tint="-4.9989318521683403E-2"/>
        </patternFill>
      </fill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9" formatCode="d/m/yyyy"/>
      <fill>
        <patternFill patternType="solid">
          <fgColor indexed="64"/>
          <bgColor theme="0" tint="-4.9989318521683403E-2"/>
        </patternFill>
      </fill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fill>
        <patternFill patternType="solid">
          <fgColor indexed="64"/>
          <bgColor theme="0" tint="-4.9989318521683403E-2"/>
        </patternFill>
      </fill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fill>
        <patternFill patternType="solid">
          <fgColor indexed="64"/>
          <bgColor theme="0" tint="-4.9989318521683403E-2"/>
        </patternFill>
      </fill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outline="0">
        <left style="medium">
          <color indexed="64"/>
        </left>
        <right style="thin">
          <color indexed="64"/>
        </right>
        <top style="medium">
          <color indexed="64"/>
        </top>
        <bottom style="thin">
          <color indexed="64"/>
        </bottom>
      </border>
    </dxf>
    <dxf>
      <fill>
        <patternFill patternType="solid">
          <fgColor indexed="64"/>
          <bgColor theme="0" tint="-4.9989318521683403E-2"/>
        </patternFill>
      </fill>
      <alignment horizontal="center" vertical="center" textRotation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fill>
        <patternFill patternType="solid">
          <fgColor indexed="64"/>
          <bgColor theme="0" tint="-4.9989318521683403E-2"/>
        </patternFill>
      </fill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</dxfs>
  <tableStyles count="0" defaultTableStyle="TableStyleMedium2" defaultPivotStyle="PivotStyleMedium9"/>
  <colors>
    <mruColors>
      <color rgb="FFCCFF99"/>
      <color rgb="FFE1EB87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externalLink" Target="externalLinks/externalLink1.xml"/><Relationship Id="rId18" Type="http://schemas.microsoft.com/office/2007/relationships/slicerCache" Target="slicerCaches/slicerCache3.xml"/><Relationship Id="rId26" Type="http://schemas.microsoft.com/office/2007/relationships/slicerCache" Target="slicerCaches/slicerCache11.xml"/><Relationship Id="rId3" Type="http://schemas.openxmlformats.org/officeDocument/2006/relationships/worksheet" Target="worksheets/sheet3.xml"/><Relationship Id="rId21" Type="http://schemas.microsoft.com/office/2007/relationships/slicerCache" Target="slicerCaches/slicerCache6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microsoft.com/office/2007/relationships/slicerCache" Target="slicerCaches/slicerCache2.xml"/><Relationship Id="rId25" Type="http://schemas.microsoft.com/office/2007/relationships/slicerCache" Target="slicerCaches/slicerCache10.xml"/><Relationship Id="rId2" Type="http://schemas.openxmlformats.org/officeDocument/2006/relationships/worksheet" Target="worksheets/sheet2.xml"/><Relationship Id="rId16" Type="http://schemas.microsoft.com/office/2007/relationships/slicerCache" Target="slicerCaches/slicerCache1.xml"/><Relationship Id="rId20" Type="http://schemas.microsoft.com/office/2007/relationships/slicerCache" Target="slicerCaches/slicerCache5.xml"/><Relationship Id="rId29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microsoft.com/office/2007/relationships/slicerCache" Target="slicerCaches/slicerCache9.xml"/><Relationship Id="rId5" Type="http://schemas.openxmlformats.org/officeDocument/2006/relationships/worksheet" Target="worksheets/sheet5.xml"/><Relationship Id="rId15" Type="http://schemas.openxmlformats.org/officeDocument/2006/relationships/pivotCacheDefinition" Target="pivotCache/pivotCacheDefinition2.xml"/><Relationship Id="rId23" Type="http://schemas.microsoft.com/office/2007/relationships/slicerCache" Target="slicerCaches/slicerCache8.xml"/><Relationship Id="rId28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microsoft.com/office/2007/relationships/slicerCache" Target="slicerCaches/slicerCache4.xml"/><Relationship Id="rId31" Type="http://schemas.openxmlformats.org/officeDocument/2006/relationships/customXml" Target="../customXml/item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pivotCacheDefinition" Target="pivotCache/pivotCacheDefinition1.xml"/><Relationship Id="rId22" Type="http://schemas.microsoft.com/office/2007/relationships/slicerCache" Target="slicerCaches/slicerCache7.xml"/><Relationship Id="rId27" Type="http://schemas.openxmlformats.org/officeDocument/2006/relationships/theme" Target="theme/theme1.xml"/><Relationship Id="rId30" Type="http://schemas.openxmlformats.org/officeDocument/2006/relationships/calcChain" Target="calcChain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sk-SK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pivotSource>
    <c:name>[PSK_Roadmap_v7.xlsx]db pre alokáciu pivot!Pivot_Alokacie_4</c:name>
    <c:fmtId val="2"/>
  </c:pivotSource>
  <c:chart>
    <c:autoTitleDeleted val="1"/>
    <c:pivotFmts>
      <c:pivotFmt>
        <c:idx val="0"/>
        <c:dLbl>
          <c:idx val="0"/>
          <c:showLegendKey val="0"/>
          <c:showVal val="1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1"/>
        <c:dLbl>
          <c:idx val="0"/>
          <c:showLegendKey val="0"/>
          <c:showVal val="1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2"/>
        <c:spPr>
          <a:gradFill rotWithShape="1">
            <a:gsLst>
              <a:gs pos="0">
                <a:schemeClr val="accent1">
                  <a:tint val="50000"/>
                  <a:satMod val="300000"/>
                </a:schemeClr>
              </a:gs>
              <a:gs pos="35000">
                <a:schemeClr val="accent1">
                  <a:tint val="37000"/>
                  <a:satMod val="300000"/>
                </a:schemeClr>
              </a:gs>
              <a:gs pos="100000">
                <a:schemeClr val="accent1">
                  <a:tint val="15000"/>
                  <a:satMod val="350000"/>
                </a:schemeClr>
              </a:gs>
            </a:gsLst>
            <a:lin ang="16200000" scaled="1"/>
          </a:gradFill>
          <a:ln w="9525" cap="flat" cmpd="sng" algn="ctr">
            <a:solidFill>
              <a:schemeClr val="accent1">
                <a:shade val="95000"/>
              </a:schemeClr>
            </a:solidFill>
            <a:round/>
          </a:ln>
          <a:effectLst>
            <a:outerShdw blurRad="40000" dist="20000" dir="5400000" rotWithShape="0">
              <a:srgbClr val="000000">
                <a:alpha val="38000"/>
              </a:srgbClr>
            </a:outerShdw>
          </a:effectLst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dk1"/>
                  </a:solidFill>
                  <a:latin typeface="+mn-lt"/>
                  <a:ea typeface="+mn-ea"/>
                  <a:cs typeface="+mn-cs"/>
                </a:defRPr>
              </a:pPr>
              <a:endParaRPr lang="sk-SK"/>
            </a:p>
          </c:txPr>
          <c:dLblPos val="ctr"/>
          <c:showLegendKey val="0"/>
          <c:showVal val="1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3"/>
        <c:spPr>
          <a:gradFill rotWithShape="1">
            <a:gsLst>
              <a:gs pos="0">
                <a:schemeClr val="accent1">
                  <a:tint val="50000"/>
                  <a:satMod val="300000"/>
                </a:schemeClr>
              </a:gs>
              <a:gs pos="35000">
                <a:schemeClr val="accent1">
                  <a:tint val="37000"/>
                  <a:satMod val="300000"/>
                </a:schemeClr>
              </a:gs>
              <a:gs pos="100000">
                <a:schemeClr val="accent1">
                  <a:tint val="15000"/>
                  <a:satMod val="350000"/>
                </a:schemeClr>
              </a:gs>
            </a:gsLst>
            <a:lin ang="16200000" scaled="1"/>
          </a:gradFill>
          <a:ln w="9525" cap="flat" cmpd="sng" algn="ctr">
            <a:solidFill>
              <a:schemeClr val="accent1">
                <a:shade val="95000"/>
              </a:schemeClr>
            </a:solidFill>
            <a:round/>
          </a:ln>
          <a:effectLst>
            <a:outerShdw blurRad="40000" dist="20000" dir="5400000" rotWithShape="0">
              <a:srgbClr val="000000">
                <a:alpha val="38000"/>
              </a:srgbClr>
            </a:outerShdw>
          </a:effectLst>
        </c:spPr>
        <c:marker>
          <c:symbol val="none"/>
        </c:marker>
        <c:dLbl>
          <c:idx val="0"/>
          <c:numFmt formatCode="#,##0\ &quot;€&quot;" sourceLinked="0"/>
          <c:spPr>
            <a:noFill/>
            <a:ln>
              <a:noFill/>
            </a:ln>
            <a:effectLst/>
          </c:spPr>
          <c:txPr>
            <a:bodyPr rot="0" spcFirstLastPara="1" vertOverflow="overflow" horzOverflow="overflow" vert="horz" wrap="square" lIns="180000" tIns="19050" rIns="396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dk1"/>
                  </a:solidFill>
                  <a:latin typeface="+mn-lt"/>
                  <a:ea typeface="+mn-ea"/>
                  <a:cs typeface="+mn-cs"/>
                </a:defRPr>
              </a:pPr>
              <a:endParaRPr lang="sk-SK"/>
            </a:p>
          </c:txPr>
          <c:dLblPos val="inBase"/>
          <c:showLegendKey val="0"/>
          <c:showVal val="1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>
              <c15:spPr xmlns:c15="http://schemas.microsoft.com/office/drawing/2012/chart">
                <a:prstGeom prst="rect">
                  <a:avLst/>
                </a:prstGeom>
                <a:noFill/>
                <a:ln>
                  <a:noFill/>
                </a:ln>
              </c15:spPr>
            </c:ext>
          </c:extLst>
        </c:dLbl>
      </c:pivotFmt>
      <c:pivotFmt>
        <c:idx val="4"/>
        <c:spPr>
          <a:gradFill rotWithShape="1">
            <a:gsLst>
              <a:gs pos="0">
                <a:schemeClr val="accent1">
                  <a:tint val="50000"/>
                  <a:satMod val="300000"/>
                </a:schemeClr>
              </a:gs>
              <a:gs pos="35000">
                <a:schemeClr val="accent1">
                  <a:tint val="37000"/>
                  <a:satMod val="300000"/>
                </a:schemeClr>
              </a:gs>
              <a:gs pos="100000">
                <a:schemeClr val="accent1">
                  <a:tint val="15000"/>
                  <a:satMod val="350000"/>
                </a:schemeClr>
              </a:gs>
            </a:gsLst>
            <a:lin ang="16200000" scaled="1"/>
          </a:gradFill>
          <a:ln w="9525" cap="flat" cmpd="sng" algn="ctr">
            <a:solidFill>
              <a:schemeClr val="accent1">
                <a:shade val="95000"/>
              </a:schemeClr>
            </a:solidFill>
            <a:round/>
          </a:ln>
          <a:effectLst>
            <a:outerShdw blurRad="40000" dist="20000" dir="5400000" rotWithShape="0">
              <a:srgbClr val="000000">
                <a:alpha val="38000"/>
              </a:srgbClr>
            </a:outerShdw>
          </a:effectLst>
        </c:spPr>
        <c:marker>
          <c:symbol val="none"/>
        </c:marker>
        <c:dLbl>
          <c:idx val="0"/>
          <c:numFmt formatCode="#,##0.00" sourceLinked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dk1"/>
                  </a:solidFill>
                  <a:latin typeface="+mn-lt"/>
                  <a:ea typeface="+mn-ea"/>
                  <a:cs typeface="+mn-cs"/>
                </a:defRPr>
              </a:pPr>
              <a:endParaRPr lang="sk-SK"/>
            </a:p>
          </c:txPr>
          <c:dLblPos val="ctr"/>
          <c:showLegendKey val="0"/>
          <c:showVal val="1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5"/>
        <c:spPr>
          <a:gradFill rotWithShape="1">
            <a:gsLst>
              <a:gs pos="0">
                <a:schemeClr val="accent1">
                  <a:tint val="50000"/>
                  <a:satMod val="300000"/>
                </a:schemeClr>
              </a:gs>
              <a:gs pos="35000">
                <a:schemeClr val="accent1">
                  <a:tint val="37000"/>
                  <a:satMod val="300000"/>
                </a:schemeClr>
              </a:gs>
              <a:gs pos="100000">
                <a:schemeClr val="accent1">
                  <a:tint val="15000"/>
                  <a:satMod val="350000"/>
                </a:schemeClr>
              </a:gs>
            </a:gsLst>
            <a:lin ang="16200000" scaled="1"/>
          </a:gradFill>
          <a:ln w="9525" cap="flat" cmpd="sng" algn="ctr">
            <a:solidFill>
              <a:schemeClr val="accent1">
                <a:shade val="95000"/>
              </a:schemeClr>
            </a:solidFill>
            <a:round/>
          </a:ln>
          <a:effectLst>
            <a:outerShdw blurRad="40000" dist="20000" dir="5400000" rotWithShape="0">
              <a:srgbClr val="000000">
                <a:alpha val="38000"/>
              </a:srgbClr>
            </a:outerShdw>
          </a:effectLst>
        </c:spPr>
        <c:marker>
          <c:symbol val="none"/>
        </c:marker>
        <c:dLbl>
          <c:idx val="0"/>
          <c:layout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dk1"/>
                  </a:solidFill>
                  <a:latin typeface="+mn-lt"/>
                  <a:ea typeface="+mn-ea"/>
                  <a:cs typeface="+mn-cs"/>
                </a:defRPr>
              </a:pPr>
              <a:endParaRPr lang="sk-SK"/>
            </a:p>
          </c:txPr>
          <c:dLblPos val="ctr"/>
          <c:showLegendKey val="0"/>
          <c:showVal val="1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>
              <c15:layout/>
            </c:ext>
          </c:extLst>
        </c:dLbl>
      </c:pivotFmt>
    </c:pivotFmts>
    <c:plotArea>
      <c:layout/>
      <c:barChart>
        <c:barDir val="bar"/>
        <c:grouping val="stacked"/>
        <c:varyColors val="0"/>
        <c:ser>
          <c:idx val="0"/>
          <c:order val="0"/>
          <c:tx>
            <c:strRef>
              <c:f>'db pre alokáciu pivot'!$F$3</c:f>
              <c:strCache>
                <c:ptCount val="1"/>
                <c:pt idx="0">
                  <c:v>Celková hodnota</c:v>
                </c:pt>
              </c:strCache>
            </c:strRef>
          </c:tx>
          <c:spPr>
            <a:gradFill rotWithShape="1">
              <a:gsLst>
                <a:gs pos="0">
                  <a:schemeClr val="accent1">
                    <a:tint val="50000"/>
                    <a:satMod val="300000"/>
                  </a:schemeClr>
                </a:gs>
                <a:gs pos="35000">
                  <a:schemeClr val="accent1">
                    <a:tint val="37000"/>
                    <a:satMod val="300000"/>
                  </a:schemeClr>
                </a:gs>
                <a:gs pos="100000">
                  <a:schemeClr val="accent1">
                    <a:tint val="15000"/>
                    <a:satMod val="350000"/>
                  </a:schemeClr>
                </a:gs>
              </a:gsLst>
              <a:lin ang="16200000" scaled="1"/>
            </a:gradFill>
            <a:ln w="9525" cap="flat" cmpd="sng" algn="ctr">
              <a:solidFill>
                <a:schemeClr val="accent1">
                  <a:shade val="95000"/>
                </a:schemeClr>
              </a:solidFill>
              <a:round/>
            </a:ln>
            <a:effectLst>
              <a:outerShdw blurRad="40000" dist="20000" dir="5400000" rotWithShape="0">
                <a:srgbClr val="000000">
                  <a:alpha val="38000"/>
                </a:srgbClr>
              </a:outerShdw>
            </a:effectLst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dk1"/>
                    </a:solidFill>
                    <a:latin typeface="+mn-lt"/>
                    <a:ea typeface="+mn-ea"/>
                    <a:cs typeface="+mn-cs"/>
                  </a:defRPr>
                </a:pPr>
                <a:endParaRPr lang="sk-SK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'db pre alokáciu pivot'!$E$4:$E$15</c:f>
              <c:strCache>
                <c:ptCount val="12"/>
                <c:pt idx="0">
                  <c:v>Finančné stimuly pre zamestnanosť</c:v>
                </c:pt>
                <c:pt idx="1">
                  <c:v>Individualizovaný a komplexný prístup so zameraním na poradenské činnosti / Poradenstvom k zamestnaniu</c:v>
                </c:pt>
                <c:pt idx="2">
                  <c:v>Inštitút sociálnej ekonomiky II.</c:v>
                </c:pt>
                <c:pt idx="3">
                  <c:v>Krok za krokom II. - začlenenie neaktívnych osôb na trh práce </c:v>
                </c:pt>
                <c:pt idx="4">
                  <c:v>Ľudia a hrady – krok k sociálnej ekonomike</c:v>
                </c:pt>
                <c:pt idx="5">
                  <c:v>Poskytovanie finančných príspevkov integračným podnikom</c:v>
                </c:pt>
                <c:pt idx="6">
                  <c:v>Sme si rovní II.</c:v>
                </c:pt>
                <c:pt idx="7">
                  <c:v>Spoločne hľadáme prácu III.</c:v>
                </c:pt>
                <c:pt idx="8">
                  <c:v>Zručnosti pre trh práce</c:v>
                </c:pt>
                <c:pt idx="9">
                  <c:v>Bilancia kompetencií</c:v>
                </c:pt>
                <c:pt idx="10">
                  <c:v>Podpora rozvoja sociálnej ekonomiky</c:v>
                </c:pt>
                <c:pt idx="11">
                  <c:v>2N  Nezamestnaní a neaktívni na ceste na trh práce</c:v>
                </c:pt>
              </c:strCache>
            </c:strRef>
          </c:cat>
          <c:val>
            <c:numRef>
              <c:f>'db pre alokáciu pivot'!$F$4:$F$15</c:f>
              <c:numCache>
                <c:formatCode>#\ ##0\ "€"</c:formatCode>
                <c:ptCount val="12"/>
                <c:pt idx="0">
                  <c:v>71725577.060000002</c:v>
                </c:pt>
                <c:pt idx="1">
                  <c:v>22896038.899999999</c:v>
                </c:pt>
                <c:pt idx="2">
                  <c:v>15627215.85</c:v>
                </c:pt>
                <c:pt idx="3">
                  <c:v>10089960.65</c:v>
                </c:pt>
                <c:pt idx="4">
                  <c:v>10965000</c:v>
                </c:pt>
                <c:pt idx="5">
                  <c:v>84769680</c:v>
                </c:pt>
                <c:pt idx="6">
                  <c:v>6505893.5599999996</c:v>
                </c:pt>
                <c:pt idx="7">
                  <c:v>10091571</c:v>
                </c:pt>
                <c:pt idx="8">
                  <c:v>12805056.050000001</c:v>
                </c:pt>
                <c:pt idx="9">
                  <c:v>16060513</c:v>
                </c:pt>
                <c:pt idx="10">
                  <c:v>7301705.3099999996</c:v>
                </c:pt>
                <c:pt idx="11">
                  <c:v>5875000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60E6-4F06-A68F-C1F21AB38C0B}"/>
            </c:ext>
          </c:extLst>
        </c:ser>
        <c:dLbls>
          <c:dLblPos val="ctr"/>
          <c:showLegendKey val="0"/>
          <c:showVal val="1"/>
          <c:showCatName val="0"/>
          <c:showSerName val="0"/>
          <c:showPercent val="0"/>
          <c:showBubbleSize val="0"/>
        </c:dLbls>
        <c:gapWidth val="150"/>
        <c:overlap val="100"/>
        <c:axId val="2041004544"/>
        <c:axId val="2041005792"/>
      </c:barChart>
      <c:valAx>
        <c:axId val="2041005792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\ &quot;€&quot;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dk1"/>
                </a:solidFill>
                <a:latin typeface="+mn-lt"/>
                <a:ea typeface="+mn-ea"/>
                <a:cs typeface="+mn-cs"/>
              </a:defRPr>
            </a:pPr>
            <a:endParaRPr lang="sk-SK"/>
          </a:p>
        </c:txPr>
        <c:crossAx val="2041004544"/>
        <c:crosses val="autoZero"/>
        <c:crossBetween val="between"/>
      </c:valAx>
      <c:catAx>
        <c:axId val="2041004544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0" spcFirstLastPara="1" vertOverflow="ellipsis" wrap="square" anchor="ctr" anchorCtr="1"/>
          <a:lstStyle/>
          <a:p>
            <a:pPr>
              <a:defRPr sz="1000" b="0" i="0" u="none" strike="noStrike" kern="1200" baseline="0">
                <a:ln>
                  <a:noFill/>
                </a:ln>
                <a:solidFill>
                  <a:schemeClr val="dk1"/>
                </a:solidFill>
                <a:effectLst/>
                <a:latin typeface="+mn-lt"/>
                <a:ea typeface="+mn-ea"/>
                <a:cs typeface="+mn-cs"/>
              </a:defRPr>
            </a:pPr>
            <a:endParaRPr lang="sk-SK"/>
          </a:p>
        </c:txPr>
        <c:crossAx val="2041005792"/>
        <c:crosses val="autoZero"/>
        <c:auto val="1"/>
        <c:lblAlgn val="ctr"/>
        <c:lblOffset val="100"/>
        <c:noMultiLvlLbl val="0"/>
      </c:catAx>
      <c:spPr>
        <a:noFill/>
        <a:ln>
          <a:noFill/>
        </a:ln>
        <a:effectLst/>
      </c:spPr>
    </c:plotArea>
    <c:plotVisOnly val="1"/>
    <c:dispBlanksAs val="gap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solidFill>
      <a:schemeClr val="lt1"/>
    </a:solidFill>
    <a:ln w="25400" cap="flat" cmpd="sng" algn="ctr">
      <a:solidFill>
        <a:schemeClr val="dk1"/>
      </a:solidFill>
      <a:prstDash val="solid"/>
      <a:round/>
    </a:ln>
    <a:effectLst/>
  </c:spPr>
  <c:txPr>
    <a:bodyPr/>
    <a:lstStyle/>
    <a:p>
      <a:pPr>
        <a:defRPr>
          <a:solidFill>
            <a:schemeClr val="dk1"/>
          </a:solidFill>
          <a:latin typeface="+mn-lt"/>
          <a:ea typeface="+mn-ea"/>
          <a:cs typeface="+mn-cs"/>
        </a:defRPr>
      </a:pPr>
      <a:endParaRPr lang="sk-SK"/>
    </a:p>
  </c:txPr>
  <c:printSettings>
    <c:headerFooter/>
    <c:pageMargins b="0.75" l="0.7" r="0.7" t="0.75" header="0.3" footer="0.3"/>
    <c:pageSetup/>
  </c:printSettings>
  <c:extLst>
    <c:ext xmlns:c14="http://schemas.microsoft.com/office/drawing/2007/8/2/chart" uri="{781A3756-C4B2-4CAC-9D66-4F8BD8637D16}">
      <c14:pivotOptions>
        <c14:dropZoneFilter val="1"/>
        <c14:dropZoneCategories val="1"/>
        <c14:dropZoneData val="1"/>
      </c14:pivotOptions>
    </c:ext>
    <c:ext xmlns:c16="http://schemas.microsoft.com/office/drawing/2014/chart" uri="{E28EC0CA-F0BB-4C9C-879D-F8772B89E7AC}">
      <c16:pivotOptions16>
        <c16:showExpandCollapseFieldButtons val="1"/>
      </c16:pivotOptions16>
    </c:ext>
  </c:extLst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301">
  <cs:axisTitle>
    <cs:lnRef idx="0"/>
    <cs:fillRef idx="0"/>
    <cs:effectRef idx="0"/>
    <cs:fontRef idx="minor">
      <a:schemeClr val="tx1">
        <a:lumMod val="50000"/>
        <a:lumOff val="50000"/>
      </a:schemeClr>
    </cs:fontRef>
    <cs:defRPr sz="900" kern="1200" cap="all"/>
  </cs:axisTitle>
  <cs:categoryAxis>
    <cs:lnRef idx="0"/>
    <cs:fillRef idx="0"/>
    <cs:effectRef idx="0"/>
    <cs:fontRef idx="minor">
      <a:schemeClr val="tx1">
        <a:lumMod val="50000"/>
        <a:lumOff val="50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dk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50000"/>
        <a:lumOff val="50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>
      <cs:styleClr val="auto"/>
    </cs:lnRef>
    <cs:fillRef idx="2">
      <cs:styleClr val="auto"/>
    </cs:fillRef>
    <cs:effectRef idx="1"/>
    <cs:fontRef idx="minor">
      <a:schemeClr val="dk1"/>
    </cs:fontRef>
    <cs:spPr>
      <a:ln w="9525" cap="flat" cmpd="sng" algn="ctr">
        <a:solidFill>
          <a:schemeClr val="phClr">
            <a:shade val="95000"/>
          </a:schemeClr>
        </a:solidFill>
        <a:round/>
      </a:ln>
    </cs:spPr>
  </cs:dataPoint>
  <cs:dataPoint3D>
    <cs:lnRef idx="0">
      <cs:styleClr val="auto"/>
    </cs:lnRef>
    <cs:fillRef idx="2">
      <cs:styleClr val="auto"/>
    </cs:fillRef>
    <cs:effectRef idx="1"/>
    <cs:fontRef idx="minor">
      <a:schemeClr val="dk1"/>
    </cs:fontRef>
    <cs:spPr>
      <a:ln w="9525" cap="flat" cmpd="sng" algn="ctr">
        <a:solidFill>
          <a:schemeClr val="phClr">
            <a:shade val="95000"/>
          </a:schemeClr>
        </a:solidFill>
        <a:round/>
      </a:ln>
    </cs:spPr>
  </cs:dataPoint3D>
  <cs:dataPointLine>
    <cs:lnRef idx="0">
      <cs:styleClr val="auto"/>
    </cs:lnRef>
    <cs:fillRef idx="2">
      <cs:styleClr val="auto"/>
    </cs:fillRef>
    <cs:effectRef idx="1"/>
    <cs:fontRef idx="minor">
      <a:schemeClr val="dk1"/>
    </cs:fontRef>
    <cs:spPr>
      <a:ln w="158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2">
      <cs:styleClr val="auto"/>
    </cs:fillRef>
    <cs:effectRef idx="1"/>
    <cs:fontRef idx="minor">
      <a:schemeClr val="dk1"/>
    </cs:fontRef>
    <cs:spPr>
      <a:ln w="9525" cap="flat" cmpd="sng" algn="ctr">
        <a:solidFill>
          <a:schemeClr val="phClr">
            <a:shade val="95000"/>
          </a:schemeClr>
        </a:solidFill>
        <a:round/>
      </a:ln>
    </cs:spPr>
  </cs:dataPointMarker>
  <cs:dataPointMarkerLayout symbol="circle" size="4"/>
  <cs:dataPointWireframe>
    <cs:lnRef idx="0">
      <cs:styleClr val="auto"/>
    </cs:lnRef>
    <cs:fillRef idx="2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50000"/>
        <a:lumOff val="50000"/>
      </a:schemeClr>
    </cs:fontRef>
    <cs:spPr>
      <a:ln w="9525">
        <a:solidFill>
          <a:schemeClr val="tx1">
            <a:lumMod val="15000"/>
            <a:lumOff val="85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75000"/>
          <a:lumOff val="25000"/>
        </a:schemeClr>
      </a:solidFill>
      <a:ln w="9525">
        <a:solidFill>
          <a:schemeClr val="tx1">
            <a:lumMod val="50000"/>
            <a:lumOff val="50000"/>
          </a:schemeClr>
        </a:solidFill>
      </a:ln>
    </cs:spPr>
  </cs:downBar>
  <cs:drop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  <a:prstDash val="dash"/>
      </a:ln>
    </cs:spPr>
  </cs:dropLine>
  <cs:errorBar>
    <cs:lnRef idx="0"/>
    <cs:fillRef idx="0"/>
    <cs:effectRef idx="0"/>
    <cs:fontRef idx="minor">
      <a:schemeClr val="dk1"/>
    </cs:fontRef>
    <cs:spPr>
      <a:ln w="9525">
        <a:solidFill>
          <a:schemeClr val="tx1">
            <a:lumMod val="50000"/>
            <a:lumOff val="50000"/>
          </a:schemeClr>
        </a:solidFill>
      </a:ln>
    </cs:spPr>
  </cs:errorBar>
  <cs:floor>
    <cs:lnRef idx="0"/>
    <cs:fillRef idx="0"/>
    <cs:effectRef idx="0"/>
    <cs:fontRef idx="minor">
      <a:schemeClr val="dk1"/>
    </cs:fontRef>
  </cs:floor>
  <cs:gridlineMajor>
    <cs:lnRef idx="0"/>
    <cs:fillRef idx="0"/>
    <cs:effectRef idx="0"/>
    <cs:fontRef idx="minor">
      <a:schemeClr val="dk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dk1"/>
    </cs:fontRef>
    <cs:spPr>
      <a:ln>
        <a:solidFill>
          <a:schemeClr val="tx1">
            <a:lumMod val="5000"/>
            <a:lumOff val="95000"/>
          </a:schemeClr>
        </a:solidFill>
      </a:ln>
    </cs:spPr>
  </cs:gridlineMinor>
  <cs:hiLo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50000"/>
            <a:lumOff val="50000"/>
          </a:schemeClr>
        </a:solidFill>
        <a:prstDash val="dash"/>
      </a:ln>
    </cs:spPr>
  </cs:hiLoLine>
  <cs:leader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</a:ln>
    </cs:spPr>
  </cs:leaderLine>
  <cs:legend>
    <cs:lnRef idx="0"/>
    <cs:fillRef idx="0"/>
    <cs:effectRef idx="0"/>
    <cs:fontRef idx="minor">
      <a:schemeClr val="tx1">
        <a:lumMod val="50000"/>
        <a:lumOff val="50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dk1"/>
    </cs:fontRef>
  </cs:plotArea>
  <cs:plotArea3D mods="allowNoFillOverride allowNoLineOverride">
    <cs:lnRef idx="0"/>
    <cs:fillRef idx="0"/>
    <cs:effectRef idx="0"/>
    <cs:fontRef idx="minor">
      <a:schemeClr val="dk1"/>
    </cs:fontRef>
  </cs:plotArea3D>
  <cs:seriesAxis>
    <cs:lnRef idx="0"/>
    <cs:fillRef idx="0"/>
    <cs:effectRef idx="0"/>
    <cs:fontRef idx="minor">
      <a:schemeClr val="tx1">
        <a:lumMod val="50000"/>
        <a:lumOff val="50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  <a:prstDash val="dash"/>
      </a:ln>
    </cs:spPr>
  </cs:seriesLine>
  <cs:title>
    <cs:lnRef idx="0"/>
    <cs:fillRef idx="0"/>
    <cs:effectRef idx="0"/>
    <cs:fontRef idx="minor">
      <a:schemeClr val="tx1">
        <a:lumMod val="50000"/>
        <a:lumOff val="50000"/>
      </a:schemeClr>
    </cs:fontRef>
    <cs:defRPr sz="1400" kern="1200" cap="none" spc="20" baseline="0"/>
  </cs:title>
  <cs:trendline>
    <cs:lnRef idx="0">
      <cs:styleClr val="auto"/>
    </cs:lnRef>
    <cs:fillRef idx="2"/>
    <cs:effectRef idx="0"/>
    <cs:fontRef idx="minor">
      <a:schemeClr val="dk1"/>
    </cs:fontRef>
    <cs:spPr>
      <a:ln w="9525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50000"/>
        <a:lumOff val="50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50000"/>
            <a:lumOff val="50000"/>
          </a:schemeClr>
        </a:solidFill>
      </a:ln>
    </cs:spPr>
  </cs:upBar>
  <cs:valueAxis>
    <cs:lnRef idx="0"/>
    <cs:fillRef idx="0"/>
    <cs:effectRef idx="0"/>
    <cs:fontRef idx="minor">
      <a:schemeClr val="tx1">
        <a:lumMod val="50000"/>
        <a:lumOff val="50000"/>
      </a:schemeClr>
    </cs:fontRef>
    <cs:defRPr sz="900" kern="1200"/>
  </cs:valueAxis>
  <cs:wall>
    <cs:lnRef idx="0"/>
    <cs:fillRef idx="0"/>
    <cs:effectRef idx="0"/>
    <cs:fontRef idx="minor">
      <a:schemeClr val="dk1"/>
    </cs:fontRef>
  </cs:wall>
</cs:chartStyle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chart" Target="../charts/chart1.xml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21</xdr:col>
      <xdr:colOff>134470</xdr:colOff>
      <xdr:row>2</xdr:row>
      <xdr:rowOff>187362</xdr:rowOff>
    </xdr:from>
    <xdr:to>
      <xdr:col>24</xdr:col>
      <xdr:colOff>134470</xdr:colOff>
      <xdr:row>8</xdr:row>
      <xdr:rowOff>85276</xdr:rowOff>
    </xdr:to>
    <mc:AlternateContent xmlns:mc="http://schemas.openxmlformats.org/markup-compatibility/2006" xmlns:a14="http://schemas.microsoft.com/office/drawing/2010/main">
      <mc:Choice Requires="a14">
        <xdr:graphicFrame macro="">
          <xdr:nvGraphicFramePr>
            <xdr:cNvPr id="4" name="Stav 1">
              <a:extLst>
                <a:ext uri="{FF2B5EF4-FFF2-40B4-BE49-F238E27FC236}">
                  <a16:creationId xmlns:a16="http://schemas.microsoft.com/office/drawing/2014/main" id="{00000000-0008-0000-0200-000004000000}"/>
                </a:ext>
              </a:extLst>
            </xdr:cNvPr>
            <xdr:cNvGraphicFramePr/>
          </xdr:nvGraphicFramePr>
          <xdr:xfrm>
            <a:off x="0" y="0"/>
            <a:ext cx="0" cy="0"/>
          </xdr:xfrm>
          <a:graphic>
            <a:graphicData uri="http://schemas.microsoft.com/office/drawing/2010/slicer">
              <sle:slicer xmlns:sle="http://schemas.microsoft.com/office/drawing/2010/slicer" name="Stav 1"/>
            </a:graphicData>
          </a:graphic>
        </xdr:graphicFrame>
      </mc:Choice>
      <mc:Fallback xmlns="">
        <xdr:sp macro="" textlink="">
          <xdr:nvSpPr>
            <xdr:cNvPr id="0" name=""/>
            <xdr:cNvSpPr>
              <a:spLocks noTextEdit="1"/>
            </xdr:cNvSpPr>
          </xdr:nvSpPr>
          <xdr:spPr>
            <a:xfrm>
              <a:off x="20762258" y="796962"/>
              <a:ext cx="1828800" cy="1916542"/>
            </a:xfrm>
            <a:prstGeom prst="rect">
              <a:avLst/>
            </a:prstGeom>
            <a:solidFill>
              <a:prstClr val="white"/>
            </a:solidFill>
            <a:ln w="1">
              <a:solidFill>
                <a:prstClr val="green"/>
              </a:solidFill>
            </a:ln>
          </xdr:spPr>
          <xdr:txBody>
            <a:bodyPr vertOverflow="clip" horzOverflow="clip"/>
            <a:lstStyle/>
            <a:p>
              <a:r>
                <a:rPr lang="sk-SK" sz="1100"/>
                <a:t>Tento tvar predstavuje rýchly filter. Rýchle filtre sú podporované v Exceli 2010 alebo novšej verzii.
Rýchly filter sa nedá použiť, ak bol tvar upravený v staršej verzii Excelu alebo ak bol zošit uložený v Exceli 2003 či v staršej verzii.</a:t>
              </a:r>
            </a:p>
          </xdr:txBody>
        </xdr:sp>
      </mc:Fallback>
    </mc:AlternateContent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5130801</xdr:colOff>
      <xdr:row>3</xdr:row>
      <xdr:rowOff>114301</xdr:rowOff>
    </xdr:from>
    <xdr:to>
      <xdr:col>2</xdr:col>
      <xdr:colOff>279401</xdr:colOff>
      <xdr:row>20</xdr:row>
      <xdr:rowOff>123191</xdr:rowOff>
    </xdr:to>
    <mc:AlternateContent xmlns:mc="http://schemas.openxmlformats.org/markup-compatibility/2006" xmlns:a14="http://schemas.microsoft.com/office/drawing/2010/main">
      <mc:Choice Requires="a14">
        <xdr:graphicFrame macro="">
          <xdr:nvGraphicFramePr>
            <xdr:cNvPr id="2" name="Špecifický cieľ (kód)">
              <a:extLst>
                <a:ext uri="{FF2B5EF4-FFF2-40B4-BE49-F238E27FC236}">
                  <a16:creationId xmlns:a16="http://schemas.microsoft.com/office/drawing/2014/main" id="{00000000-0008-0000-0400-000002000000}"/>
                </a:ext>
              </a:extLst>
            </xdr:cNvPr>
            <xdr:cNvGraphicFramePr>
              <a:graphicFrameLocks/>
            </xdr:cNvGraphicFramePr>
          </xdr:nvGraphicFramePr>
          <xdr:xfrm>
            <a:off x="0" y="0"/>
            <a:ext cx="0" cy="0"/>
          </xdr:xfrm>
          <a:graphic>
            <a:graphicData uri="http://schemas.microsoft.com/office/drawing/2010/slicer">
              <sle:slicer xmlns:sle="http://schemas.microsoft.com/office/drawing/2010/slicer" name="Špecifický cieľ (kód)"/>
            </a:graphicData>
          </a:graphic>
        </xdr:graphicFrame>
      </mc:Choice>
      <mc:Fallback xmlns="">
        <xdr:sp macro="" textlink="">
          <xdr:nvSpPr>
            <xdr:cNvPr id="0" name=""/>
            <xdr:cNvSpPr>
              <a:spLocks noTextEdit="1"/>
            </xdr:cNvSpPr>
          </xdr:nvSpPr>
          <xdr:spPr>
            <a:xfrm>
              <a:off x="5727701" y="685801"/>
              <a:ext cx="1879600" cy="3247390"/>
            </a:xfrm>
            <a:prstGeom prst="rect">
              <a:avLst/>
            </a:prstGeom>
            <a:solidFill>
              <a:prstClr val="white"/>
            </a:solidFill>
            <a:ln w="1">
              <a:solidFill>
                <a:prstClr val="green"/>
              </a:solidFill>
            </a:ln>
          </xdr:spPr>
          <xdr:txBody>
            <a:bodyPr vertOverflow="clip" horzOverflow="clip"/>
            <a:lstStyle/>
            <a:p>
              <a:r>
                <a:rPr lang="sk-SK" sz="1100"/>
                <a:t>Tento tvar predstavuje rýchly filter. Rýchle filtre sú podporované v Exceli 2010 alebo novšej verzii.
Rýchly filter sa nedá použiť, ak bol tvar upravený v staršej verzii Excelu alebo ak bol zošit uložený v Exceli 2003 či v staršej verzii.</a:t>
              </a:r>
            </a:p>
          </xdr:txBody>
        </xdr:sp>
      </mc:Fallback>
    </mc:AlternateContent>
    <xdr:clientData fLocksWithSheet="0"/>
  </xdr:twoCellAnchor>
  <xdr:twoCellAnchor>
    <xdr:from>
      <xdr:col>1</xdr:col>
      <xdr:colOff>2227326</xdr:colOff>
      <xdr:row>3</xdr:row>
      <xdr:rowOff>139701</xdr:rowOff>
    </xdr:from>
    <xdr:to>
      <xdr:col>1</xdr:col>
      <xdr:colOff>5105400</xdr:colOff>
      <xdr:row>20</xdr:row>
      <xdr:rowOff>111901</xdr:rowOff>
    </xdr:to>
    <mc:AlternateContent xmlns:mc="http://schemas.openxmlformats.org/markup-compatibility/2006" xmlns:a14="http://schemas.microsoft.com/office/drawing/2010/main">
      <mc:Choice Requires="a14">
        <xdr:graphicFrame macro="">
          <xdr:nvGraphicFramePr>
            <xdr:cNvPr id="3" name="Priorita">
              <a:extLst>
                <a:ext uri="{FF2B5EF4-FFF2-40B4-BE49-F238E27FC236}">
                  <a16:creationId xmlns:a16="http://schemas.microsoft.com/office/drawing/2014/main" id="{00000000-0008-0000-0400-000003000000}"/>
                </a:ext>
              </a:extLst>
            </xdr:cNvPr>
            <xdr:cNvGraphicFramePr>
              <a:graphicFrameLocks/>
            </xdr:cNvGraphicFramePr>
          </xdr:nvGraphicFramePr>
          <xdr:xfrm>
            <a:off x="0" y="0"/>
            <a:ext cx="0" cy="0"/>
          </xdr:xfrm>
          <a:graphic>
            <a:graphicData uri="http://schemas.microsoft.com/office/drawing/2010/slicer">
              <sle:slicer xmlns:sle="http://schemas.microsoft.com/office/drawing/2010/slicer" name="Priorita"/>
            </a:graphicData>
          </a:graphic>
        </xdr:graphicFrame>
      </mc:Choice>
      <mc:Fallback xmlns="">
        <xdr:sp macro="" textlink="">
          <xdr:nvSpPr>
            <xdr:cNvPr id="0" name=""/>
            <xdr:cNvSpPr>
              <a:spLocks noTextEdit="1"/>
            </xdr:cNvSpPr>
          </xdr:nvSpPr>
          <xdr:spPr>
            <a:xfrm>
              <a:off x="2824226" y="711201"/>
              <a:ext cx="2878074" cy="3210700"/>
            </a:xfrm>
            <a:prstGeom prst="rect">
              <a:avLst/>
            </a:prstGeom>
            <a:solidFill>
              <a:prstClr val="white"/>
            </a:solidFill>
            <a:ln w="1">
              <a:solidFill>
                <a:prstClr val="green"/>
              </a:solidFill>
            </a:ln>
          </xdr:spPr>
          <xdr:txBody>
            <a:bodyPr vertOverflow="clip" horzOverflow="clip"/>
            <a:lstStyle/>
            <a:p>
              <a:r>
                <a:rPr lang="sk-SK" sz="1100"/>
                <a:t>Tento tvar predstavuje rýchly filter. Rýchle filtre sú podporované v Exceli 2010 alebo novšej verzii.
Rýchly filter sa nedá použiť, ak bol tvar upravený v staršej verzii Excelu alebo ak bol zošit uložený v Exceli 2003 či v staršej verzii.</a:t>
              </a:r>
            </a:p>
          </xdr:txBody>
        </xdr:sp>
      </mc:Fallback>
    </mc:AlternateContent>
    <xdr:clientData fLocksWithSheet="0"/>
  </xdr:twoCellAnchor>
  <xdr:twoCellAnchor>
    <xdr:from>
      <xdr:col>2</xdr:col>
      <xdr:colOff>330200</xdr:colOff>
      <xdr:row>3</xdr:row>
      <xdr:rowOff>139700</xdr:rowOff>
    </xdr:from>
    <xdr:to>
      <xdr:col>2</xdr:col>
      <xdr:colOff>5118100</xdr:colOff>
      <xdr:row>20</xdr:row>
      <xdr:rowOff>150000</xdr:rowOff>
    </xdr:to>
    <mc:AlternateContent xmlns:mc="http://schemas.openxmlformats.org/markup-compatibility/2006" xmlns:a14="http://schemas.microsoft.com/office/drawing/2010/main">
      <mc:Choice Requires="a14">
        <xdr:graphicFrame macro="">
          <xdr:nvGraphicFramePr>
            <xdr:cNvPr id="5" name="Synergia/komplementarita">
              <a:extLst>
                <a:ext uri="{FF2B5EF4-FFF2-40B4-BE49-F238E27FC236}">
                  <a16:creationId xmlns:a16="http://schemas.microsoft.com/office/drawing/2014/main" id="{00000000-0008-0000-0400-000005000000}"/>
                </a:ext>
              </a:extLst>
            </xdr:cNvPr>
            <xdr:cNvGraphicFramePr>
              <a:graphicFrameLocks/>
            </xdr:cNvGraphicFramePr>
          </xdr:nvGraphicFramePr>
          <xdr:xfrm>
            <a:off x="0" y="0"/>
            <a:ext cx="0" cy="0"/>
          </xdr:xfrm>
          <a:graphic>
            <a:graphicData uri="http://schemas.microsoft.com/office/drawing/2010/slicer">
              <sle:slicer xmlns:sle="http://schemas.microsoft.com/office/drawing/2010/slicer" name="Synergia/komplementarita"/>
            </a:graphicData>
          </a:graphic>
        </xdr:graphicFrame>
      </mc:Choice>
      <mc:Fallback xmlns="">
        <xdr:sp macro="" textlink="">
          <xdr:nvSpPr>
            <xdr:cNvPr id="0" name=""/>
            <xdr:cNvSpPr>
              <a:spLocks noTextEdit="1"/>
            </xdr:cNvSpPr>
          </xdr:nvSpPr>
          <xdr:spPr>
            <a:xfrm>
              <a:off x="7658100" y="711200"/>
              <a:ext cx="4787900" cy="3248800"/>
            </a:xfrm>
            <a:prstGeom prst="rect">
              <a:avLst/>
            </a:prstGeom>
            <a:solidFill>
              <a:prstClr val="white"/>
            </a:solidFill>
            <a:ln w="1">
              <a:solidFill>
                <a:prstClr val="green"/>
              </a:solidFill>
            </a:ln>
          </xdr:spPr>
          <xdr:txBody>
            <a:bodyPr vertOverflow="clip" horzOverflow="clip"/>
            <a:lstStyle/>
            <a:p>
              <a:r>
                <a:rPr lang="sk-SK" sz="1100"/>
                <a:t>Tento tvar predstavuje rýchly filter. Rýchle filtre sú podporované v Exceli 2010 alebo novšej verzii.
Rýchly filter sa nedá použiť, ak bol tvar upravený v staršej verzii Excelu alebo ak bol zošit uložený v Exceli 2003 či v staršej verzii.</a:t>
              </a:r>
            </a:p>
          </xdr:txBody>
        </xdr:sp>
      </mc:Fallback>
    </mc:AlternateContent>
    <xdr:clientData fLocksWithSheet="0"/>
  </xdr:twoCellAnchor>
  <xdr:twoCellAnchor>
    <xdr:from>
      <xdr:col>1</xdr:col>
      <xdr:colOff>2692400</xdr:colOff>
      <xdr:row>0</xdr:row>
      <xdr:rowOff>43180</xdr:rowOff>
    </xdr:from>
    <xdr:to>
      <xdr:col>4</xdr:col>
      <xdr:colOff>317500</xdr:colOff>
      <xdr:row>3</xdr:row>
      <xdr:rowOff>74811</xdr:rowOff>
    </xdr:to>
    <xdr:sp macro="" textlink="">
      <xdr:nvSpPr>
        <xdr:cNvPr id="14" name="BlokTextu 13">
          <a:extLst>
            <a:ext uri="{FF2B5EF4-FFF2-40B4-BE49-F238E27FC236}">
              <a16:creationId xmlns:a16="http://schemas.microsoft.com/office/drawing/2014/main" id="{00000000-0008-0000-0400-00000E000000}"/>
            </a:ext>
          </a:extLst>
        </xdr:cNvPr>
        <xdr:cNvSpPr txBox="1"/>
      </xdr:nvSpPr>
      <xdr:spPr>
        <a:xfrm>
          <a:off x="3289300" y="43180"/>
          <a:ext cx="10083800" cy="603131"/>
        </a:xfrm>
        <a:prstGeom prst="rect">
          <a:avLst/>
        </a:prstGeom>
        <a:solidFill>
          <a:sysClr val="window" lastClr="FFFFFF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sk-SK" sz="2800" b="0" cap="none" spc="0">
              <a:ln w="0"/>
              <a:solidFill>
                <a:schemeClr val="tx2">
                  <a:lumMod val="75000"/>
                </a:schemeClr>
              </a:solidFill>
              <a:effectLst>
                <a:reflection blurRad="6350" stA="53000" endA="300" endPos="35500" dir="5400000" sy="-90000" algn="bl" rotWithShape="0"/>
              </a:effectLst>
            </a:rPr>
            <a:t>PROJEKTY PODĽA PRIORÍT</a:t>
          </a:r>
          <a:r>
            <a:rPr lang="sk-SK" sz="2800" b="0" cap="none" spc="0" baseline="0">
              <a:ln w="0"/>
              <a:solidFill>
                <a:schemeClr val="tx2">
                  <a:lumMod val="75000"/>
                </a:schemeClr>
              </a:solidFill>
              <a:effectLst>
                <a:reflection blurRad="6350" stA="53000" endA="300" endPos="35500" dir="5400000" sy="-90000" algn="bl" rotWithShape="0"/>
              </a:effectLst>
            </a:rPr>
            <a:t>, ŠPECIFICKÝCH CIEĽOV A SYNERGIÍ</a:t>
          </a:r>
          <a:endParaRPr lang="sk-SK" sz="2800" b="0" cap="none" spc="0">
            <a:ln w="0"/>
            <a:solidFill>
              <a:schemeClr val="tx2">
                <a:lumMod val="75000"/>
              </a:schemeClr>
            </a:solidFill>
            <a:effectLst>
              <a:reflection blurRad="6350" stA="53000" endA="300" endPos="35500" dir="5400000" sy="-90000" algn="bl" rotWithShape="0"/>
            </a:effectLst>
          </a:endParaRPr>
        </a:p>
      </xdr:txBody>
    </xdr:sp>
    <xdr:clientData/>
  </xdr:twoCellAnchor>
  <xdr:twoCellAnchor editAs="oneCell">
    <xdr:from>
      <xdr:col>0</xdr:col>
      <xdr:colOff>165101</xdr:colOff>
      <xdr:row>4</xdr:row>
      <xdr:rowOff>30318</xdr:rowOff>
    </xdr:from>
    <xdr:to>
      <xdr:col>1</xdr:col>
      <xdr:colOff>2119249</xdr:colOff>
      <xdr:row>17</xdr:row>
      <xdr:rowOff>50800</xdr:rowOff>
    </xdr:to>
    <xdr:pic>
      <xdr:nvPicPr>
        <xdr:cNvPr id="8" name="Obrázok 7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5101" y="792318"/>
          <a:ext cx="2551048" cy="2496982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698500</xdr:colOff>
      <xdr:row>4</xdr:row>
      <xdr:rowOff>134620</xdr:rowOff>
    </xdr:from>
    <xdr:to>
      <xdr:col>3</xdr:col>
      <xdr:colOff>6007100</xdr:colOff>
      <xdr:row>15</xdr:row>
      <xdr:rowOff>127000</xdr:rowOff>
    </xdr:to>
    <mc:AlternateContent xmlns:mc="http://schemas.openxmlformats.org/markup-compatibility/2006" xmlns:a14="http://schemas.microsoft.com/office/drawing/2010/main">
      <mc:Choice Requires="a14">
        <xdr:graphicFrame macro="">
          <xdr:nvGraphicFramePr>
            <xdr:cNvPr id="2" name="Synergia/komplementarita 2">
              <a:extLst>
                <a:ext uri="{FF2B5EF4-FFF2-40B4-BE49-F238E27FC236}">
                  <a16:creationId xmlns:a16="http://schemas.microsoft.com/office/drawing/2014/main" id="{00000000-0008-0000-0500-000002000000}"/>
                </a:ext>
              </a:extLst>
            </xdr:cNvPr>
            <xdr:cNvGraphicFramePr>
              <a:graphicFrameLocks/>
            </xdr:cNvGraphicFramePr>
          </xdr:nvGraphicFramePr>
          <xdr:xfrm>
            <a:off x="0" y="0"/>
            <a:ext cx="0" cy="0"/>
          </xdr:xfrm>
          <a:graphic>
            <a:graphicData uri="http://schemas.microsoft.com/office/drawing/2010/slicer">
              <sle:slicer xmlns:sle="http://schemas.microsoft.com/office/drawing/2010/slicer" name="Synergia/komplementarita 2"/>
            </a:graphicData>
          </a:graphic>
        </xdr:graphicFrame>
      </mc:Choice>
      <mc:Fallback xmlns="">
        <xdr:sp macro="" textlink="">
          <xdr:nvSpPr>
            <xdr:cNvPr id="0" name=""/>
            <xdr:cNvSpPr>
              <a:spLocks noTextEdit="1"/>
            </xdr:cNvSpPr>
          </xdr:nvSpPr>
          <xdr:spPr>
            <a:xfrm>
              <a:off x="3111500" y="896620"/>
              <a:ext cx="9486900" cy="2087880"/>
            </a:xfrm>
            <a:prstGeom prst="rect">
              <a:avLst/>
            </a:prstGeom>
            <a:solidFill>
              <a:prstClr val="white"/>
            </a:solidFill>
            <a:ln w="1">
              <a:solidFill>
                <a:prstClr val="green"/>
              </a:solidFill>
            </a:ln>
          </xdr:spPr>
          <xdr:txBody>
            <a:bodyPr vertOverflow="clip" horzOverflow="clip"/>
            <a:lstStyle/>
            <a:p>
              <a:r>
                <a:rPr lang="sk-SK" sz="1100"/>
                <a:t>Tento tvar predstavuje rýchly filter. Rýchle filtre sú podporované v Exceli 2010 alebo novšej verzii.
Rýchly filter sa nedá použiť, ak bol tvar upravený v staršej verzii Excelu alebo ak bol zošit uložený v Exceli 2003 či v staršej verzii.</a:t>
              </a:r>
            </a:p>
          </xdr:txBody>
        </xdr:sp>
      </mc:Fallback>
    </mc:AlternateContent>
    <xdr:clientData fLocksWithSheet="0"/>
  </xdr:twoCellAnchor>
  <xdr:twoCellAnchor>
    <xdr:from>
      <xdr:col>2</xdr:col>
      <xdr:colOff>2794001</xdr:colOff>
      <xdr:row>0</xdr:row>
      <xdr:rowOff>12700</xdr:rowOff>
    </xdr:from>
    <xdr:to>
      <xdr:col>3</xdr:col>
      <xdr:colOff>4775201</xdr:colOff>
      <xdr:row>2</xdr:row>
      <xdr:rowOff>63500</xdr:rowOff>
    </xdr:to>
    <xdr:sp macro="" textlink="">
      <xdr:nvSpPr>
        <xdr:cNvPr id="9" name="BlokTextu 8">
          <a:extLst>
            <a:ext uri="{FF2B5EF4-FFF2-40B4-BE49-F238E27FC236}">
              <a16:creationId xmlns:a16="http://schemas.microsoft.com/office/drawing/2014/main" id="{00000000-0008-0000-0500-000009000000}"/>
            </a:ext>
          </a:extLst>
        </xdr:cNvPr>
        <xdr:cNvSpPr txBox="1"/>
      </xdr:nvSpPr>
      <xdr:spPr>
        <a:xfrm>
          <a:off x="5207001" y="12700"/>
          <a:ext cx="5626100" cy="431800"/>
        </a:xfrm>
        <a:prstGeom prst="rect">
          <a:avLst/>
        </a:prstGeom>
        <a:solidFill>
          <a:sysClr val="window" lastClr="FFFFFF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sk-SK" sz="2800" b="0" cap="none" spc="0">
              <a:ln w="0"/>
              <a:solidFill>
                <a:schemeClr val="tx2">
                  <a:lumMod val="75000"/>
                </a:schemeClr>
              </a:solidFill>
              <a:effectLst>
                <a:reflection blurRad="6350" stA="53000" endA="300" endPos="35500" dir="5400000" sy="-90000" algn="bl" rotWithShape="0"/>
              </a:effectLst>
            </a:rPr>
            <a:t>SYNERGIE / KOMPLEMENTARITY</a:t>
          </a:r>
        </a:p>
      </xdr:txBody>
    </xdr:sp>
    <xdr:clientData/>
  </xdr:twoCellAnchor>
  <xdr:twoCellAnchor editAs="oneCell">
    <xdr:from>
      <xdr:col>1</xdr:col>
      <xdr:colOff>109220</xdr:colOff>
      <xdr:row>2</xdr:row>
      <xdr:rowOff>109220</xdr:rowOff>
    </xdr:from>
    <xdr:to>
      <xdr:col>2</xdr:col>
      <xdr:colOff>609599</xdr:colOff>
      <xdr:row>14</xdr:row>
      <xdr:rowOff>165100</xdr:rowOff>
    </xdr:to>
    <xdr:pic>
      <xdr:nvPicPr>
        <xdr:cNvPr id="5" name="Obrázok 4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0220" y="490220"/>
          <a:ext cx="2532379" cy="23418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607218</xdr:colOff>
      <xdr:row>0</xdr:row>
      <xdr:rowOff>11906</xdr:rowOff>
    </xdr:from>
    <xdr:to>
      <xdr:col>4</xdr:col>
      <xdr:colOff>642936</xdr:colOff>
      <xdr:row>2</xdr:row>
      <xdr:rowOff>190500</xdr:rowOff>
    </xdr:to>
    <xdr:sp macro="" textlink="">
      <xdr:nvSpPr>
        <xdr:cNvPr id="2" name="BlokTextu 1">
          <a:extLst>
            <a:ext uri="{FF2B5EF4-FFF2-40B4-BE49-F238E27FC236}">
              <a16:creationId xmlns:a16="http://schemas.microsoft.com/office/drawing/2014/main" id="{00000000-0008-0000-0400-00000E000000}"/>
            </a:ext>
          </a:extLst>
        </xdr:cNvPr>
        <xdr:cNvSpPr txBox="1"/>
      </xdr:nvSpPr>
      <xdr:spPr>
        <a:xfrm>
          <a:off x="607218" y="11906"/>
          <a:ext cx="10263187" cy="559594"/>
        </a:xfrm>
        <a:prstGeom prst="rect">
          <a:avLst/>
        </a:prstGeom>
        <a:solidFill>
          <a:sysClr val="window" lastClr="FFFFFF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sk-SK" sz="2650" b="0" cap="none" spc="0">
              <a:ln w="0"/>
              <a:solidFill>
                <a:schemeClr val="tx2">
                  <a:lumMod val="75000"/>
                </a:schemeClr>
              </a:solidFill>
              <a:effectLst>
                <a:reflection blurRad="6350" stA="53000" endA="300" endPos="35500" dir="5400000" sy="-90000" algn="bl" rotWithShape="0"/>
              </a:effectLst>
            </a:rPr>
            <a:t>PLNENIE ALOKÁCIE</a:t>
          </a:r>
          <a:r>
            <a:rPr lang="sk-SK" sz="2650" b="0" cap="none" spc="0" baseline="0">
              <a:ln w="0"/>
              <a:solidFill>
                <a:schemeClr val="tx2">
                  <a:lumMod val="75000"/>
                </a:schemeClr>
              </a:solidFill>
              <a:effectLst>
                <a:reflection blurRad="6350" stA="53000" endA="300" endPos="35500" dir="5400000" sy="-90000" algn="bl" rotWithShape="0"/>
              </a:effectLst>
            </a:rPr>
            <a:t> PODĽA PRIORÍT a ŠPECIFICKÝCH CIEĽOV</a:t>
          </a:r>
          <a:endParaRPr lang="sk-SK" sz="2650" b="0" cap="none" spc="0">
            <a:ln w="0"/>
            <a:solidFill>
              <a:schemeClr val="tx2">
                <a:lumMod val="75000"/>
              </a:schemeClr>
            </a:solidFill>
            <a:effectLst>
              <a:reflection blurRad="6350" stA="53000" endA="300" endPos="35500" dir="5400000" sy="-90000" algn="bl" rotWithShape="0"/>
            </a:effectLst>
          </a:endParaRPr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582706</xdr:colOff>
      <xdr:row>4</xdr:row>
      <xdr:rowOff>116540</xdr:rowOff>
    </xdr:from>
    <xdr:to>
      <xdr:col>13</xdr:col>
      <xdr:colOff>349624</xdr:colOff>
      <xdr:row>16</xdr:row>
      <xdr:rowOff>171810</xdr:rowOff>
    </xdr:to>
    <xdr:sp macro="" textlink="">
      <xdr:nvSpPr>
        <xdr:cNvPr id="11" name="Obdĺžnik 10">
          <a:extLst>
            <a:ext uri="{FF2B5EF4-FFF2-40B4-BE49-F238E27FC236}">
              <a16:creationId xmlns:a16="http://schemas.microsoft.com/office/drawing/2014/main" id="{00000000-0008-0000-0600-00000B000000}"/>
            </a:ext>
          </a:extLst>
        </xdr:cNvPr>
        <xdr:cNvSpPr/>
      </xdr:nvSpPr>
      <xdr:spPr>
        <a:xfrm>
          <a:off x="3021106" y="833716"/>
          <a:ext cx="5253318" cy="2206800"/>
        </a:xfrm>
        <a:prstGeom prst="rect">
          <a:avLst/>
        </a:prstGeom>
      </xdr:spPr>
      <xdr:style>
        <a:lnRef idx="1">
          <a:schemeClr val="accent5"/>
        </a:lnRef>
        <a:fillRef idx="2">
          <a:schemeClr val="accent5"/>
        </a:fillRef>
        <a:effectRef idx="1">
          <a:schemeClr val="accent5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lang="sk-SK" sz="1100"/>
        </a:p>
      </xdr:txBody>
    </xdr:sp>
    <xdr:clientData/>
  </xdr:twoCellAnchor>
  <xdr:twoCellAnchor>
    <xdr:from>
      <xdr:col>0</xdr:col>
      <xdr:colOff>233082</xdr:colOff>
      <xdr:row>20</xdr:row>
      <xdr:rowOff>59267</xdr:rowOff>
    </xdr:from>
    <xdr:to>
      <xdr:col>27</xdr:col>
      <xdr:colOff>152399</xdr:colOff>
      <xdr:row>55</xdr:row>
      <xdr:rowOff>93624</xdr:rowOff>
    </xdr:to>
    <xdr:graphicFrame macro="">
      <xdr:nvGraphicFramePr>
        <xdr:cNvPr id="3" name="Graf 2"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19</xdr:col>
      <xdr:colOff>259122</xdr:colOff>
      <xdr:row>4</xdr:row>
      <xdr:rowOff>144965</xdr:rowOff>
    </xdr:from>
    <xdr:to>
      <xdr:col>23</xdr:col>
      <xdr:colOff>563923</xdr:colOff>
      <xdr:row>17</xdr:row>
      <xdr:rowOff>20941</xdr:rowOff>
    </xdr:to>
    <mc:AlternateContent xmlns:mc="http://schemas.openxmlformats.org/markup-compatibility/2006" xmlns:a14="http://schemas.microsoft.com/office/drawing/2010/main">
      <mc:Choice Requires="a14">
        <xdr:graphicFrame macro="">
          <xdr:nvGraphicFramePr>
            <xdr:cNvPr id="4" name="Vyber 1 špecifický cieľ ">
              <a:extLst>
                <a:ext uri="{FF2B5EF4-FFF2-40B4-BE49-F238E27FC236}">
                  <a16:creationId xmlns:a16="http://schemas.microsoft.com/office/drawing/2014/main" id="{00000000-0008-0000-0600-000004000000}"/>
                </a:ext>
              </a:extLst>
            </xdr:cNvPr>
            <xdr:cNvGraphicFramePr>
              <a:graphicFrameLocks noMove="1" noResize="1"/>
            </xdr:cNvGraphicFramePr>
          </xdr:nvGraphicFramePr>
          <xdr:xfrm>
            <a:off x="0" y="0"/>
            <a:ext cx="0" cy="0"/>
          </xdr:xfrm>
          <a:graphic>
            <a:graphicData uri="http://schemas.microsoft.com/office/drawing/2010/slicer">
              <sle:slicer xmlns:sle="http://schemas.microsoft.com/office/drawing/2010/slicer" name="Vyber 1 špecifický cieľ "/>
            </a:graphicData>
          </a:graphic>
        </xdr:graphicFrame>
      </mc:Choice>
      <mc:Fallback xmlns="">
        <xdr:sp macro="" textlink="">
          <xdr:nvSpPr>
            <xdr:cNvPr id="0" name=""/>
            <xdr:cNvSpPr>
              <a:spLocks noTextEdit="1"/>
            </xdr:cNvSpPr>
          </xdr:nvSpPr>
          <xdr:spPr>
            <a:xfrm>
              <a:off x="15172551" y="885194"/>
              <a:ext cx="2743201" cy="2281718"/>
            </a:xfrm>
            <a:prstGeom prst="rect">
              <a:avLst/>
            </a:prstGeom>
            <a:solidFill>
              <a:prstClr val="white"/>
            </a:solidFill>
            <a:ln w="1">
              <a:solidFill>
                <a:prstClr val="green"/>
              </a:solidFill>
            </a:ln>
          </xdr:spPr>
          <xdr:txBody>
            <a:bodyPr vertOverflow="clip" horzOverflow="clip"/>
            <a:lstStyle/>
            <a:p>
              <a:r>
                <a:rPr lang="sk-SK" sz="1100"/>
                <a:t>Tento tvar predstavuje rýchly filter. Rýchle filtre sú podporované v Exceli 2010 alebo novšej verzii.
Rýchly filter sa nedá použiť, ak bol tvar upravený v staršej verzii Excelu alebo ak bol zošit uložený v Exceli 2003 či v staršej verzii.</a:t>
              </a:r>
            </a:p>
          </xdr:txBody>
        </xdr:sp>
      </mc:Fallback>
    </mc:AlternateContent>
    <xdr:clientData fLocksWithSheet="0"/>
  </xdr:twoCellAnchor>
  <xdr:twoCellAnchor editAs="oneCell">
    <xdr:from>
      <xdr:col>14</xdr:col>
      <xdr:colOff>0</xdr:colOff>
      <xdr:row>4</xdr:row>
      <xdr:rowOff>143364</xdr:rowOff>
    </xdr:from>
    <xdr:to>
      <xdr:col>19</xdr:col>
      <xdr:colOff>187325</xdr:colOff>
      <xdr:row>17</xdr:row>
      <xdr:rowOff>17929</xdr:rowOff>
    </xdr:to>
    <mc:AlternateContent xmlns:mc="http://schemas.openxmlformats.org/markup-compatibility/2006" xmlns:a14="http://schemas.microsoft.com/office/drawing/2010/main">
      <mc:Choice Requires="a14">
        <xdr:graphicFrame macro="">
          <xdr:nvGraphicFramePr>
            <xdr:cNvPr id="5" name="Priorita 2">
              <a:extLst>
                <a:ext uri="{FF2B5EF4-FFF2-40B4-BE49-F238E27FC236}">
                  <a16:creationId xmlns:a16="http://schemas.microsoft.com/office/drawing/2014/main" id="{00000000-0008-0000-0600-000005000000}"/>
                </a:ext>
              </a:extLst>
            </xdr:cNvPr>
            <xdr:cNvGraphicFramePr>
              <a:graphicFrameLocks noMove="1" noResize="1"/>
            </xdr:cNvGraphicFramePr>
          </xdr:nvGraphicFramePr>
          <xdr:xfrm>
            <a:off x="0" y="0"/>
            <a:ext cx="0" cy="0"/>
          </xdr:xfrm>
          <a:graphic>
            <a:graphicData uri="http://schemas.microsoft.com/office/drawing/2010/slicer">
              <sle:slicer xmlns:sle="http://schemas.microsoft.com/office/drawing/2010/slicer" name="Priorita 2"/>
            </a:graphicData>
          </a:graphic>
        </xdr:graphicFrame>
      </mc:Choice>
      <mc:Fallback xmlns="">
        <xdr:sp macro="" textlink="">
          <xdr:nvSpPr>
            <xdr:cNvPr id="0" name=""/>
            <xdr:cNvSpPr>
              <a:spLocks noTextEdit="1"/>
            </xdr:cNvSpPr>
          </xdr:nvSpPr>
          <xdr:spPr>
            <a:xfrm>
              <a:off x="11857852" y="883593"/>
              <a:ext cx="3238500" cy="2280307"/>
            </a:xfrm>
            <a:prstGeom prst="rect">
              <a:avLst/>
            </a:prstGeom>
            <a:solidFill>
              <a:prstClr val="white"/>
            </a:solidFill>
            <a:ln w="1">
              <a:solidFill>
                <a:prstClr val="green"/>
              </a:solidFill>
            </a:ln>
          </xdr:spPr>
          <xdr:txBody>
            <a:bodyPr vertOverflow="clip" horzOverflow="clip"/>
            <a:lstStyle/>
            <a:p>
              <a:r>
                <a:rPr lang="sk-SK" sz="1100"/>
                <a:t>Tento tvar predstavuje rýchly filter. Rýchle filtre sú podporované v Exceli 2010 alebo novšej verzii.
Rýchly filter sa nedá použiť, ak bol tvar upravený v staršej verzii Excelu alebo ak bol zošit uložený v Exceli 2003 či v staršej verzii.</a:t>
              </a:r>
            </a:p>
          </xdr:txBody>
        </xdr:sp>
      </mc:Fallback>
    </mc:AlternateContent>
    <xdr:clientData fLocksWithSheet="0"/>
  </xdr:twoCellAnchor>
  <xdr:twoCellAnchor editAs="oneCell">
    <xdr:from>
      <xdr:col>24</xdr:col>
      <xdr:colOff>21933</xdr:colOff>
      <xdr:row>4</xdr:row>
      <xdr:rowOff>144965</xdr:rowOff>
    </xdr:from>
    <xdr:to>
      <xdr:col>27</xdr:col>
      <xdr:colOff>143434</xdr:colOff>
      <xdr:row>17</xdr:row>
      <xdr:rowOff>20941</xdr:rowOff>
    </xdr:to>
    <mc:AlternateContent xmlns:mc="http://schemas.openxmlformats.org/markup-compatibility/2006" xmlns:a14="http://schemas.microsoft.com/office/drawing/2010/main">
      <mc:Choice Requires="a14">
        <xdr:graphicFrame macro="">
          <xdr:nvGraphicFramePr>
            <xdr:cNvPr id="6" name="Sprostredkovateľský orgán /vyhlasovateľ výzvy">
              <a:extLst>
                <a:ext uri="{FF2B5EF4-FFF2-40B4-BE49-F238E27FC236}">
                  <a16:creationId xmlns:a16="http://schemas.microsoft.com/office/drawing/2014/main" id="{00000000-0008-0000-0600-000006000000}"/>
                </a:ext>
              </a:extLst>
            </xdr:cNvPr>
            <xdr:cNvGraphicFramePr>
              <a:graphicFrameLocks noMove="1" noResize="1"/>
            </xdr:cNvGraphicFramePr>
          </xdr:nvGraphicFramePr>
          <xdr:xfrm>
            <a:off x="0" y="0"/>
            <a:ext cx="0" cy="0"/>
          </xdr:xfrm>
          <a:graphic>
            <a:graphicData uri="http://schemas.microsoft.com/office/drawing/2010/slicer">
              <sle:slicer xmlns:sle="http://schemas.microsoft.com/office/drawing/2010/slicer" name="Sprostredkovateľský orgán /vyhlasovateľ výzvy"/>
            </a:graphicData>
          </a:graphic>
        </xdr:graphicFrame>
      </mc:Choice>
      <mc:Fallback xmlns="">
        <xdr:sp macro="" textlink="">
          <xdr:nvSpPr>
            <xdr:cNvPr id="0" name=""/>
            <xdr:cNvSpPr>
              <a:spLocks noTextEdit="1"/>
            </xdr:cNvSpPr>
          </xdr:nvSpPr>
          <xdr:spPr>
            <a:xfrm>
              <a:off x="17983362" y="885194"/>
              <a:ext cx="1950301" cy="2281718"/>
            </a:xfrm>
            <a:prstGeom prst="rect">
              <a:avLst/>
            </a:prstGeom>
            <a:solidFill>
              <a:prstClr val="white"/>
            </a:solidFill>
            <a:ln w="1">
              <a:solidFill>
                <a:prstClr val="green"/>
              </a:solidFill>
            </a:ln>
          </xdr:spPr>
          <xdr:txBody>
            <a:bodyPr vertOverflow="clip" horzOverflow="clip"/>
            <a:lstStyle/>
            <a:p>
              <a:r>
                <a:rPr lang="sk-SK" sz="1100"/>
                <a:t>Tento tvar predstavuje rýchly filter. Rýchle filtre sú podporované v Exceli 2010 alebo novšej verzii.
Rýchly filter sa nedá použiť, ak bol tvar upravený v staršej verzii Excelu alebo ak bol zošit uložený v Exceli 2003 či v staršej verzii.</a:t>
              </a:r>
            </a:p>
          </xdr:txBody>
        </xdr:sp>
      </mc:Fallback>
    </mc:AlternateContent>
    <xdr:clientData fLocksWithSheet="0"/>
  </xdr:twoCellAnchor>
  <xdr:twoCellAnchor>
    <xdr:from>
      <xdr:col>0</xdr:col>
      <xdr:colOff>172235</xdr:colOff>
      <xdr:row>0</xdr:row>
      <xdr:rowOff>17930</xdr:rowOff>
    </xdr:from>
    <xdr:to>
      <xdr:col>14</xdr:col>
      <xdr:colOff>0</xdr:colOff>
      <xdr:row>2</xdr:row>
      <xdr:rowOff>161365</xdr:rowOff>
    </xdr:to>
    <xdr:sp macro="" textlink="">
      <xdr:nvSpPr>
        <xdr:cNvPr id="8" name="BlokTextu 7">
          <a:extLst>
            <a:ext uri="{FF2B5EF4-FFF2-40B4-BE49-F238E27FC236}">
              <a16:creationId xmlns:a16="http://schemas.microsoft.com/office/drawing/2014/main" id="{00000000-0008-0000-0600-000008000000}"/>
            </a:ext>
          </a:extLst>
        </xdr:cNvPr>
        <xdr:cNvSpPr txBox="1"/>
      </xdr:nvSpPr>
      <xdr:spPr>
        <a:xfrm>
          <a:off x="172235" y="17930"/>
          <a:ext cx="9572399" cy="502023"/>
        </a:xfrm>
        <a:prstGeom prst="rect">
          <a:avLst/>
        </a:prstGeom>
        <a:solidFill>
          <a:sysClr val="window" lastClr="FFFFFF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sk-SK" sz="2800" b="0" cap="none" spc="0">
              <a:ln w="0"/>
              <a:solidFill>
                <a:schemeClr val="tx2">
                  <a:lumMod val="75000"/>
                </a:schemeClr>
              </a:solidFill>
              <a:effectLst>
                <a:reflection blurRad="6350" stA="53000" endA="300" endPos="35500" dir="5400000" sy="-90000" algn="bl" rotWithShape="0"/>
              </a:effectLst>
            </a:rPr>
            <a:t>FINANČNÉ</a:t>
          </a:r>
          <a:r>
            <a:rPr lang="sk-SK" sz="2800" b="0" cap="none" spc="0" baseline="0">
              <a:ln w="0"/>
              <a:solidFill>
                <a:schemeClr val="tx2">
                  <a:lumMod val="75000"/>
                </a:schemeClr>
              </a:solidFill>
              <a:effectLst>
                <a:reflection blurRad="6350" stA="53000" endA="300" endPos="35500" dir="5400000" sy="-90000" algn="bl" rotWithShape="0"/>
              </a:effectLst>
            </a:rPr>
            <a:t> PLNENIE PODĽA ŠPECIFICKÝCH CIEĽOV</a:t>
          </a:r>
          <a:endParaRPr lang="sk-SK" sz="2800" b="0" cap="none" spc="0">
            <a:ln w="0"/>
            <a:solidFill>
              <a:schemeClr val="tx2">
                <a:lumMod val="75000"/>
              </a:schemeClr>
            </a:solidFill>
            <a:effectLst>
              <a:reflection blurRad="6350" stA="53000" endA="300" endPos="35500" dir="5400000" sy="-90000" algn="bl" rotWithShape="0"/>
            </a:effectLst>
          </a:endParaRPr>
        </a:p>
      </xdr:txBody>
    </xdr:sp>
    <xdr:clientData/>
  </xdr:twoCellAnchor>
  <xdr:twoCellAnchor>
    <xdr:from>
      <xdr:col>5</xdr:col>
      <xdr:colOff>68580</xdr:colOff>
      <xdr:row>4</xdr:row>
      <xdr:rowOff>164312</xdr:rowOff>
    </xdr:from>
    <xdr:to>
      <xdr:col>7</xdr:col>
      <xdr:colOff>289380</xdr:colOff>
      <xdr:row>6</xdr:row>
      <xdr:rowOff>126212</xdr:rowOff>
    </xdr:to>
    <xdr:sp macro="" textlink="">
      <xdr:nvSpPr>
        <xdr:cNvPr id="17" name="BlokTextu 16">
          <a:extLst>
            <a:ext uri="{FF2B5EF4-FFF2-40B4-BE49-F238E27FC236}">
              <a16:creationId xmlns:a16="http://schemas.microsoft.com/office/drawing/2014/main" id="{00000000-0008-0000-0600-000011000000}"/>
            </a:ext>
          </a:extLst>
        </xdr:cNvPr>
        <xdr:cNvSpPr txBox="1"/>
      </xdr:nvSpPr>
      <xdr:spPr>
        <a:xfrm>
          <a:off x="678180" y="532174"/>
          <a:ext cx="1440000" cy="32976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sk-SK" sz="1400" b="0" cap="none" spc="0" baseline="0">
              <a:ln w="0"/>
              <a:solidFill>
                <a:schemeClr val="tx1"/>
              </a:solidFill>
              <a:effectLst>
                <a:reflection blurRad="6350" stA="53000" endA="300" endPos="35500" dir="5400000" sy="-90000" algn="bl" rotWithShape="0"/>
              </a:effectLst>
            </a:rPr>
            <a:t>ŠPECIFICKÝ CIEĽ:</a:t>
          </a:r>
          <a:endParaRPr lang="sk-SK" sz="1400" b="0" cap="none" spc="0">
            <a:ln w="0"/>
            <a:solidFill>
              <a:schemeClr val="tx1"/>
            </a:solidFill>
            <a:effectLst>
              <a:reflection blurRad="6350" stA="53000" endA="300" endPos="35500" dir="5400000" sy="-90000" algn="bl" rotWithShape="0"/>
            </a:effectLst>
          </a:endParaRPr>
        </a:p>
      </xdr:txBody>
    </xdr:sp>
    <xdr:clientData/>
  </xdr:twoCellAnchor>
  <xdr:twoCellAnchor>
    <xdr:from>
      <xdr:col>5</xdr:col>
      <xdr:colOff>68580</xdr:colOff>
      <xdr:row>6</xdr:row>
      <xdr:rowOff>175260</xdr:rowOff>
    </xdr:from>
    <xdr:to>
      <xdr:col>7</xdr:col>
      <xdr:colOff>289380</xdr:colOff>
      <xdr:row>8</xdr:row>
      <xdr:rowOff>137160</xdr:rowOff>
    </xdr:to>
    <xdr:sp macro="" textlink="">
      <xdr:nvSpPr>
        <xdr:cNvPr id="18" name="BlokTextu 17">
          <a:extLst>
            <a:ext uri="{FF2B5EF4-FFF2-40B4-BE49-F238E27FC236}">
              <a16:creationId xmlns:a16="http://schemas.microsoft.com/office/drawing/2014/main" id="{00000000-0008-0000-0600-000012000000}"/>
            </a:ext>
          </a:extLst>
        </xdr:cNvPr>
        <xdr:cNvSpPr txBox="1"/>
      </xdr:nvSpPr>
      <xdr:spPr>
        <a:xfrm>
          <a:off x="678180" y="910984"/>
          <a:ext cx="1440000" cy="32976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indent="0"/>
          <a:r>
            <a:rPr lang="sk-SK" sz="1400" b="0" cap="none" spc="0" baseline="0">
              <a:ln w="0"/>
              <a:solidFill>
                <a:schemeClr val="tx1"/>
              </a:solidFill>
              <a:effectLst>
                <a:reflection blurRad="6350" stA="53000" endA="300" endPos="35500" dir="5400000" sy="-90000" algn="bl" rotWithShape="0"/>
              </a:effectLst>
              <a:latin typeface="+mn-lt"/>
              <a:ea typeface="+mn-ea"/>
              <a:cs typeface="+mn-cs"/>
            </a:rPr>
            <a:t>PRIORITA:</a:t>
          </a:r>
        </a:p>
      </xdr:txBody>
    </xdr:sp>
    <xdr:clientData/>
  </xdr:twoCellAnchor>
  <xdr:twoCellAnchor>
    <xdr:from>
      <xdr:col>7</xdr:col>
      <xdr:colOff>368983</xdr:colOff>
      <xdr:row>4</xdr:row>
      <xdr:rowOff>164312</xdr:rowOff>
    </xdr:from>
    <xdr:to>
      <xdr:col>10</xdr:col>
      <xdr:colOff>394138</xdr:colOff>
      <xdr:row>6</xdr:row>
      <xdr:rowOff>128116</xdr:rowOff>
    </xdr:to>
    <xdr:sp macro="" textlink="'db pre alokáciu pivot'!N4">
      <xdr:nvSpPr>
        <xdr:cNvPr id="19" name="BlokTextu 18">
          <a:extLst>
            <a:ext uri="{FF2B5EF4-FFF2-40B4-BE49-F238E27FC236}">
              <a16:creationId xmlns:a16="http://schemas.microsoft.com/office/drawing/2014/main" id="{00000000-0008-0000-0600-000013000000}"/>
            </a:ext>
          </a:extLst>
        </xdr:cNvPr>
        <xdr:cNvSpPr txBox="1"/>
      </xdr:nvSpPr>
      <xdr:spPr>
        <a:xfrm>
          <a:off x="2197783" y="532174"/>
          <a:ext cx="1853955" cy="33166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indent="0"/>
          <a:fld id="{AD6141A2-BCB7-4075-ACD3-8206CE2B5A28}" type="TxLink">
            <a:rPr lang="en-US" sz="1400" b="0" cap="none" spc="0" baseline="0">
              <a:ln w="0"/>
              <a:solidFill>
                <a:schemeClr val="tx1"/>
              </a:solidFill>
              <a:effectLst>
                <a:reflection blurRad="6350" stA="53000" endA="300" endPos="35500" dir="5400000" sy="-90000" algn="bl" rotWithShape="0"/>
              </a:effectLst>
              <a:latin typeface="+mn-lt"/>
              <a:ea typeface="+mn-ea"/>
              <a:cs typeface="+mn-cs"/>
            </a:rPr>
            <a:pPr marL="0" indent="0"/>
            <a:t>ESO4.1</a:t>
          </a:fld>
          <a:endParaRPr lang="sk-SK" sz="1400" b="0" cap="none" spc="0" baseline="0">
            <a:ln w="0"/>
            <a:solidFill>
              <a:schemeClr val="tx1"/>
            </a:solidFill>
            <a:effectLst>
              <a:reflection blurRad="6350" stA="53000" endA="300" endPos="35500" dir="5400000" sy="-90000" algn="bl" rotWithShape="0"/>
            </a:effectLst>
            <a:latin typeface="+mn-lt"/>
            <a:ea typeface="+mn-ea"/>
            <a:cs typeface="+mn-cs"/>
          </a:endParaRPr>
        </a:p>
      </xdr:txBody>
    </xdr:sp>
    <xdr:clientData/>
  </xdr:twoCellAnchor>
  <xdr:twoCellAnchor>
    <xdr:from>
      <xdr:col>7</xdr:col>
      <xdr:colOff>367885</xdr:colOff>
      <xdr:row>6</xdr:row>
      <xdr:rowOff>177910</xdr:rowOff>
    </xdr:from>
    <xdr:to>
      <xdr:col>13</xdr:col>
      <xdr:colOff>313764</xdr:colOff>
      <xdr:row>8</xdr:row>
      <xdr:rowOff>137160</xdr:rowOff>
    </xdr:to>
    <xdr:sp macro="" textlink="'db pre alokáciu pivot'!O4">
      <xdr:nvSpPr>
        <xdr:cNvPr id="20" name="BlokTextu 19">
          <a:extLst>
            <a:ext uri="{FF2B5EF4-FFF2-40B4-BE49-F238E27FC236}">
              <a16:creationId xmlns:a16="http://schemas.microsoft.com/office/drawing/2014/main" id="{00000000-0008-0000-0600-000014000000}"/>
            </a:ext>
          </a:extLst>
        </xdr:cNvPr>
        <xdr:cNvSpPr txBox="1"/>
      </xdr:nvSpPr>
      <xdr:spPr>
        <a:xfrm>
          <a:off x="4635085" y="1074381"/>
          <a:ext cx="3603479" cy="31783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indent="0"/>
          <a:fld id="{FE066FFC-CB62-45A2-849B-F701CD17AF9F}" type="TxLink">
            <a:rPr lang="en-US" sz="1400" b="0" cap="none" spc="0" baseline="0">
              <a:ln w="0"/>
              <a:solidFill>
                <a:schemeClr val="tx1"/>
              </a:solidFill>
              <a:effectLst>
                <a:reflection blurRad="6350" stA="53000" endA="300" endPos="35500" dir="5400000" sy="-90000" algn="bl" rotWithShape="0"/>
              </a:effectLst>
              <a:latin typeface="+mn-lt"/>
              <a:ea typeface="+mn-ea"/>
              <a:cs typeface="+mn-cs"/>
            </a:rPr>
            <a:pPr marL="0" indent="0"/>
            <a:t>4P1 Adaptabilný a prístupný trh práce</a:t>
          </a:fld>
          <a:endParaRPr lang="sk-SK" sz="1400" b="0" cap="none" spc="0" baseline="0">
            <a:ln w="0"/>
            <a:solidFill>
              <a:schemeClr val="tx1"/>
            </a:solidFill>
            <a:effectLst>
              <a:reflection blurRad="6350" stA="53000" endA="300" endPos="35500" dir="5400000" sy="-90000" algn="bl" rotWithShape="0"/>
            </a:effectLst>
            <a:latin typeface="+mn-lt"/>
            <a:ea typeface="+mn-ea"/>
            <a:cs typeface="+mn-cs"/>
          </a:endParaRPr>
        </a:p>
      </xdr:txBody>
    </xdr:sp>
    <xdr:clientData/>
  </xdr:twoCellAnchor>
  <xdr:twoCellAnchor editAs="oneCell">
    <xdr:from>
      <xdr:col>0</xdr:col>
      <xdr:colOff>114300</xdr:colOff>
      <xdr:row>4</xdr:row>
      <xdr:rowOff>0</xdr:rowOff>
    </xdr:from>
    <xdr:to>
      <xdr:col>4</xdr:col>
      <xdr:colOff>580315</xdr:colOff>
      <xdr:row>16</xdr:row>
      <xdr:rowOff>177800</xdr:rowOff>
    </xdr:to>
    <xdr:pic>
      <xdr:nvPicPr>
        <xdr:cNvPr id="22" name="Obrázok 21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4300" y="762000"/>
          <a:ext cx="2536115" cy="2463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5619817</xdr:colOff>
      <xdr:row>3</xdr:row>
      <xdr:rowOff>63500</xdr:rowOff>
    </xdr:from>
    <xdr:to>
      <xdr:col>1</xdr:col>
      <xdr:colOff>7601898</xdr:colOff>
      <xdr:row>21</xdr:row>
      <xdr:rowOff>12699</xdr:rowOff>
    </xdr:to>
    <mc:AlternateContent xmlns:mc="http://schemas.openxmlformats.org/markup-compatibility/2006" xmlns:a14="http://schemas.microsoft.com/office/drawing/2010/main">
      <mc:Choice Requires="a14">
        <xdr:graphicFrame macro="">
          <xdr:nvGraphicFramePr>
            <xdr:cNvPr id="2" name="Špecifický cieľ (kód) 1">
              <a:extLst>
                <a:ext uri="{FF2B5EF4-FFF2-40B4-BE49-F238E27FC236}">
                  <a16:creationId xmlns:a16="http://schemas.microsoft.com/office/drawing/2014/main" id="{00000000-0008-0000-0400-000002000000}"/>
                </a:ext>
              </a:extLst>
            </xdr:cNvPr>
            <xdr:cNvGraphicFramePr>
              <a:graphicFrameLocks/>
            </xdr:cNvGraphicFramePr>
          </xdr:nvGraphicFramePr>
          <xdr:xfrm>
            <a:off x="0" y="0"/>
            <a:ext cx="0" cy="0"/>
          </xdr:xfrm>
          <a:graphic>
            <a:graphicData uri="http://schemas.microsoft.com/office/drawing/2010/slicer">
              <sle:slicer xmlns:sle="http://schemas.microsoft.com/office/drawing/2010/slicer" name="Špecifický cieľ (kód) 1"/>
            </a:graphicData>
          </a:graphic>
        </xdr:graphicFrame>
      </mc:Choice>
      <mc:Fallback xmlns="">
        <xdr:sp macro="" textlink="">
          <xdr:nvSpPr>
            <xdr:cNvPr id="0" name=""/>
            <xdr:cNvSpPr>
              <a:spLocks noTextEdit="1"/>
            </xdr:cNvSpPr>
          </xdr:nvSpPr>
          <xdr:spPr>
            <a:xfrm>
              <a:off x="6216717" y="635000"/>
              <a:ext cx="1982081" cy="3378199"/>
            </a:xfrm>
            <a:prstGeom prst="rect">
              <a:avLst/>
            </a:prstGeom>
            <a:solidFill>
              <a:prstClr val="white"/>
            </a:solidFill>
            <a:ln w="1">
              <a:solidFill>
                <a:prstClr val="green"/>
              </a:solidFill>
            </a:ln>
          </xdr:spPr>
          <xdr:txBody>
            <a:bodyPr vertOverflow="clip" horzOverflow="clip"/>
            <a:lstStyle/>
            <a:p>
              <a:r>
                <a:rPr lang="sk-SK" sz="1100"/>
                <a:t>Tento tvar predstavuje rýchly filter. Rýchle filtre sú podporované v Exceli 2010 alebo novšej verzii.
Rýchly filter sa nedá použiť, ak bol tvar upravený v staršej verzii Excelu alebo ak bol zošit uložený v Exceli 2003 či v staršej verzii.</a:t>
              </a:r>
            </a:p>
          </xdr:txBody>
        </xdr:sp>
      </mc:Fallback>
    </mc:AlternateContent>
    <xdr:clientData fLocksWithSheet="0"/>
  </xdr:twoCellAnchor>
  <xdr:twoCellAnchor>
    <xdr:from>
      <xdr:col>1</xdr:col>
      <xdr:colOff>2316226</xdr:colOff>
      <xdr:row>3</xdr:row>
      <xdr:rowOff>76200</xdr:rowOff>
    </xdr:from>
    <xdr:to>
      <xdr:col>1</xdr:col>
      <xdr:colOff>5588000</xdr:colOff>
      <xdr:row>20</xdr:row>
      <xdr:rowOff>162701</xdr:rowOff>
    </xdr:to>
    <mc:AlternateContent xmlns:mc="http://schemas.openxmlformats.org/markup-compatibility/2006" xmlns:a14="http://schemas.microsoft.com/office/drawing/2010/main">
      <mc:Choice Requires="a14">
        <xdr:graphicFrame macro="">
          <xdr:nvGraphicFramePr>
            <xdr:cNvPr id="3" name="Priorita 1">
              <a:extLst>
                <a:ext uri="{FF2B5EF4-FFF2-40B4-BE49-F238E27FC236}">
                  <a16:creationId xmlns:a16="http://schemas.microsoft.com/office/drawing/2014/main" id="{00000000-0008-0000-0400-000003000000}"/>
                </a:ext>
              </a:extLst>
            </xdr:cNvPr>
            <xdr:cNvGraphicFramePr>
              <a:graphicFrameLocks/>
            </xdr:cNvGraphicFramePr>
          </xdr:nvGraphicFramePr>
          <xdr:xfrm>
            <a:off x="0" y="0"/>
            <a:ext cx="0" cy="0"/>
          </xdr:xfrm>
          <a:graphic>
            <a:graphicData uri="http://schemas.microsoft.com/office/drawing/2010/slicer">
              <sle:slicer xmlns:sle="http://schemas.microsoft.com/office/drawing/2010/slicer" name="Priorita 1"/>
            </a:graphicData>
          </a:graphic>
        </xdr:graphicFrame>
      </mc:Choice>
      <mc:Fallback xmlns="">
        <xdr:sp macro="" textlink="">
          <xdr:nvSpPr>
            <xdr:cNvPr id="0" name=""/>
            <xdr:cNvSpPr>
              <a:spLocks noTextEdit="1"/>
            </xdr:cNvSpPr>
          </xdr:nvSpPr>
          <xdr:spPr>
            <a:xfrm>
              <a:off x="2913126" y="647700"/>
              <a:ext cx="3271774" cy="3325001"/>
            </a:xfrm>
            <a:prstGeom prst="rect">
              <a:avLst/>
            </a:prstGeom>
            <a:solidFill>
              <a:prstClr val="white"/>
            </a:solidFill>
            <a:ln w="1">
              <a:solidFill>
                <a:prstClr val="green"/>
              </a:solidFill>
            </a:ln>
          </xdr:spPr>
          <xdr:txBody>
            <a:bodyPr vertOverflow="clip" horzOverflow="clip"/>
            <a:lstStyle/>
            <a:p>
              <a:r>
                <a:rPr lang="sk-SK" sz="1100"/>
                <a:t>Tento tvar predstavuje rýchly filter. Rýchle filtre sú podporované v Exceli 2010 alebo novšej verzii.
Rýchly filter sa nedá použiť, ak bol tvar upravený v staršej verzii Excelu alebo ak bol zošit uložený v Exceli 2003 či v staršej verzii.</a:t>
              </a:r>
            </a:p>
          </xdr:txBody>
        </xdr:sp>
      </mc:Fallback>
    </mc:AlternateContent>
    <xdr:clientData fLocksWithSheet="0"/>
  </xdr:twoCellAnchor>
  <xdr:twoCellAnchor>
    <xdr:from>
      <xdr:col>1</xdr:col>
      <xdr:colOff>7635240</xdr:colOff>
      <xdr:row>3</xdr:row>
      <xdr:rowOff>76200</xdr:rowOff>
    </xdr:from>
    <xdr:to>
      <xdr:col>3</xdr:col>
      <xdr:colOff>0</xdr:colOff>
      <xdr:row>21</xdr:row>
      <xdr:rowOff>35700</xdr:rowOff>
    </xdr:to>
    <mc:AlternateContent xmlns:mc="http://schemas.openxmlformats.org/markup-compatibility/2006" xmlns:a14="http://schemas.microsoft.com/office/drawing/2010/main">
      <mc:Choice Requires="a14">
        <xdr:graphicFrame macro="">
          <xdr:nvGraphicFramePr>
            <xdr:cNvPr id="4" name="Synergia/komplementarita 1">
              <a:extLst>
                <a:ext uri="{FF2B5EF4-FFF2-40B4-BE49-F238E27FC236}">
                  <a16:creationId xmlns:a16="http://schemas.microsoft.com/office/drawing/2014/main" id="{00000000-0008-0000-0400-000005000000}"/>
                </a:ext>
              </a:extLst>
            </xdr:cNvPr>
            <xdr:cNvGraphicFramePr>
              <a:graphicFrameLocks/>
            </xdr:cNvGraphicFramePr>
          </xdr:nvGraphicFramePr>
          <xdr:xfrm>
            <a:off x="0" y="0"/>
            <a:ext cx="0" cy="0"/>
          </xdr:xfrm>
          <a:graphic>
            <a:graphicData uri="http://schemas.microsoft.com/office/drawing/2010/slicer">
              <sle:slicer xmlns:sle="http://schemas.microsoft.com/office/drawing/2010/slicer" name="Synergia/komplementarita 1"/>
            </a:graphicData>
          </a:graphic>
        </xdr:graphicFrame>
      </mc:Choice>
      <mc:Fallback xmlns="">
        <xdr:sp macro="" textlink="">
          <xdr:nvSpPr>
            <xdr:cNvPr id="0" name=""/>
            <xdr:cNvSpPr>
              <a:spLocks noTextEdit="1"/>
            </xdr:cNvSpPr>
          </xdr:nvSpPr>
          <xdr:spPr>
            <a:xfrm>
              <a:off x="8232140" y="647700"/>
              <a:ext cx="5445760" cy="3388500"/>
            </a:xfrm>
            <a:prstGeom prst="rect">
              <a:avLst/>
            </a:prstGeom>
            <a:solidFill>
              <a:prstClr val="white"/>
            </a:solidFill>
            <a:ln w="1">
              <a:solidFill>
                <a:prstClr val="green"/>
              </a:solidFill>
            </a:ln>
          </xdr:spPr>
          <xdr:txBody>
            <a:bodyPr vertOverflow="clip" horzOverflow="clip"/>
            <a:lstStyle/>
            <a:p>
              <a:r>
                <a:rPr lang="sk-SK" sz="1100"/>
                <a:t>Tento tvar predstavuje rýchly filter. Rýchle filtre sú podporované v Exceli 2010 alebo novšej verzii.
Rýchly filter sa nedá použiť, ak bol tvar upravený v staršej verzii Excelu alebo ak bol zošit uložený v Exceli 2003 či v staršej verzii.</a:t>
              </a:r>
            </a:p>
          </xdr:txBody>
        </xdr:sp>
      </mc:Fallback>
    </mc:AlternateContent>
    <xdr:clientData fLocksWithSheet="0"/>
  </xdr:twoCellAnchor>
  <xdr:twoCellAnchor>
    <xdr:from>
      <xdr:col>1</xdr:col>
      <xdr:colOff>4394201</xdr:colOff>
      <xdr:row>0</xdr:row>
      <xdr:rowOff>43181</xdr:rowOff>
    </xdr:from>
    <xdr:to>
      <xdr:col>2</xdr:col>
      <xdr:colOff>2971801</xdr:colOff>
      <xdr:row>2</xdr:row>
      <xdr:rowOff>139701</xdr:rowOff>
    </xdr:to>
    <xdr:sp macro="" textlink="">
      <xdr:nvSpPr>
        <xdr:cNvPr id="5" name="BlokTextu 4">
          <a:extLst>
            <a:ext uri="{FF2B5EF4-FFF2-40B4-BE49-F238E27FC236}">
              <a16:creationId xmlns:a16="http://schemas.microsoft.com/office/drawing/2014/main" id="{00000000-0008-0000-0400-00000E000000}"/>
            </a:ext>
          </a:extLst>
        </xdr:cNvPr>
        <xdr:cNvSpPr txBox="1"/>
      </xdr:nvSpPr>
      <xdr:spPr>
        <a:xfrm>
          <a:off x="4991101" y="43181"/>
          <a:ext cx="7632700" cy="477520"/>
        </a:xfrm>
        <a:prstGeom prst="rect">
          <a:avLst/>
        </a:prstGeom>
        <a:solidFill>
          <a:sysClr val="window" lastClr="FFFFFF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sk-SK" sz="2800" b="0" cap="none" spc="0">
              <a:ln w="0"/>
              <a:solidFill>
                <a:schemeClr val="tx2">
                  <a:lumMod val="75000"/>
                </a:schemeClr>
              </a:solidFill>
              <a:effectLst>
                <a:reflection blurRad="6350" stA="53000" endA="300" endPos="35500" dir="5400000" sy="-90000" algn="bl" rotWithShape="0"/>
              </a:effectLst>
            </a:rPr>
            <a:t>ALOKÁCIE</a:t>
          </a:r>
          <a:r>
            <a:rPr lang="sk-SK" sz="2800" b="0" cap="none" spc="0" baseline="0">
              <a:ln w="0"/>
              <a:solidFill>
                <a:schemeClr val="tx2">
                  <a:lumMod val="75000"/>
                </a:schemeClr>
              </a:solidFill>
              <a:effectLst>
                <a:reflection blurRad="6350" stA="53000" endA="300" endPos="35500" dir="5400000" sy="-90000" algn="bl" rotWithShape="0"/>
              </a:effectLst>
            </a:rPr>
            <a:t> PODĽA PRIORÍT a ŠPECIFICKÝCH CIEĽOV</a:t>
          </a:r>
          <a:endParaRPr lang="sk-SK" sz="2800" b="0" cap="none" spc="0">
            <a:ln w="0"/>
            <a:solidFill>
              <a:schemeClr val="tx2">
                <a:lumMod val="75000"/>
              </a:schemeClr>
            </a:solidFill>
            <a:effectLst>
              <a:reflection blurRad="6350" stA="53000" endA="300" endPos="35500" dir="5400000" sy="-90000" algn="bl" rotWithShape="0"/>
            </a:effectLst>
          </a:endParaRPr>
        </a:p>
      </xdr:txBody>
    </xdr:sp>
    <xdr:clientData/>
  </xdr:twoCellAnchor>
  <xdr:twoCellAnchor editAs="oneCell">
    <xdr:from>
      <xdr:col>0</xdr:col>
      <xdr:colOff>279401</xdr:colOff>
      <xdr:row>0</xdr:row>
      <xdr:rowOff>131918</xdr:rowOff>
    </xdr:from>
    <xdr:to>
      <xdr:col>1</xdr:col>
      <xdr:colOff>2233549</xdr:colOff>
      <xdr:row>13</xdr:row>
      <xdr:rowOff>76200</xdr:rowOff>
    </xdr:to>
    <xdr:pic>
      <xdr:nvPicPr>
        <xdr:cNvPr id="6" name="Obrázok 5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401" y="131918"/>
          <a:ext cx="2551048" cy="2420782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rac/OneDrive%20-%20SOCNET/MPSVR%20SR%20-%20pracovn&#233;%20dokumenty/Partnersk&#225;%20dohoda%20a%20Program%20Slovensko/Synergie/podklady/podklad_RoadMap_17.4.2024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legenda"/>
    </sheetNames>
    <sheetDataSet>
      <sheetData sheetId="0" refreshError="1"/>
    </sheetDataSet>
  </externalBook>
</externalLink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_rels/pivotCacheDefinition2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2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r:id="rId1" refreshedBy="Autor" refreshedDate="45820.462778009256" createdVersion="6" refreshedVersion="6" minRefreshableVersion="3" recordCount="238">
  <cacheSource type="worksheet">
    <worksheetSource name="Projekty"/>
  </cacheSource>
  <cacheFields count="13">
    <cacheField name="Názov projektu" numFmtId="0">
      <sharedItems count="225" longText="1">
        <s v="Aktivácia mladých NEET pre digitálnu dobu"/>
        <s v="Aliancia sektorových rád  – predvídanie trendov a potrieb trhu práce"/>
        <s v="Bezplatné poradenské činnosti v oblasti riadenia dlhov"/>
        <s v="Bilancia kompetencií"/>
        <s v="Budovanie sociálnej infraštruktúry (DI)"/>
        <s v="Budovanie sociálnej infraštruktúry (KC+KI)"/>
        <s v="Budovanie/zriaďovanie domov komplexnej pomoci pre deti zažívajúce násilie"/>
        <s v="Bývanie na dosah"/>
        <s v="Cezhraničná pracovná a vzdelávacia mobilita pre mladých ľudí v situácii NEET"/>
        <s v="Debarierizácia trhu práce"/>
        <s v="Deinštitucionalizácia centier pre deti a rodiny"/>
        <s v="Digitálna platforma trhu práce"/>
        <s v="Digitálny radca"/>
        <s v="Dlohodobá starostlivosť na komunitnej úrovni prostredníctvom CISZS"/>
        <s v="Finančné nástroje implementované v rámci priorít 4P1 a 4P5"/>
        <s v="Finančné nástroje implementované v rámci priority 8P1 "/>
        <s v="Finančné stimuly pre zamestnanosť"/>
        <s v="Individualizovaný a komplexný prístup so zameraním na poradenské činnosti / Poradenstvom k zamestnaniu"/>
        <s v="Informačná kampaň na zvyšovanie povedomia verejnosti o vybraných sociálnych témach"/>
        <s v="Inovácia v poskytovaní pomoci osobám ohrozeným chudobou alebo sociálnym vylúčením"/>
        <s v="Inštitút sociálnej ekonomiky II."/>
        <s v="Integrácia štátnych príslušníkov tretích krajín vrátane migrantov"/>
        <s v="Komunitné programy zapájajúce seniorov ako dobrovoľníkov a komunitné programy na podporu fyzických a kognitívnych funkcií"/>
        <s v="Koordinácia jednotných kontaktných miest pre mladých"/>
        <s v="Krok za krokom II. - začlenenie neaktívnych osôb na trh práce "/>
        <s v="Ľudia a hrady – krok k sociálnej ekonomike"/>
        <s v="Modernizácia služieb trhu práce"/>
        <s v="Modernizácia služieb trhu práce 2 "/>
        <s v="Terénna sociálna práca a komunitné centrá"/>
        <s v="Inovácia v zamestnávaní: pracovný kouč pre znevýhodnených"/>
        <s v="Opatrenie SK8"/>
        <s v="Podpora a profesionalizácia odborných kapacít v oblasti sociálneho začlenenia"/>
        <s v="Podpora aktívneho začlenenia osôb v krízovej situácii v regiónoch dotknutých energetickou transformáciou "/>
        <s v="Podpora detí a rodín prostredníctvom služby včasnej intervencie"/>
        <s v="Podpora odborných a koordinačných kapacít strešných organizácií občianskej spoločnosti "/>
        <s v="Podpora opatrovateľskej služby"/>
        <s v="Podpora osamelých rodičov"/>
        <s v="Podpora poskytovania komunitných a kvalitných sociálnych služieb"/>
        <s v="Podpora rozvoja sociálnej ekonomiky"/>
        <s v="Podpora zamestnateľnosti v regióne horná Nitra II."/>
        <s v="Poskytovanie finančných príspevkov integračným podnikom"/>
        <s v="Poskytovanie potravinovej a/alebo základnej materiálnej pomoci najodkázanejším osobám"/>
        <s v="Prevencia a eliminácia násilia a sociálneho vylúčenia prostredníctvom národných liniek pomoci"/>
        <s v="REDIPOM - vytvorenie návrhu jednotného systému redistribúcie potravinovej pomoci "/>
        <s v="Regionálne analýzy a partnerstvá pre mladých"/>
        <s v="Restoratívna a alternatívna justícia dostupná pre každého "/>
        <s v="Rodinné poradne II. - rozvoj poskytovania poradensko- psychologických služieb pre jednotlivcov, páry a rodiny"/>
        <s v="Rozvíjanie odborných kapacít inšpekcie v sociálnych veciach"/>
        <s v="Rozvoj dlhodobej starostlivosti poskytovanej na komunitnej úrovni v BBSK"/>
        <s v="Rozvoj IKT nástrojov na výkon opatrení SPODaSK "/>
        <s v="Rozvoj jednotných kontaktných miest (JKM) Záruky pre mladých v regiónoch Slovenska"/>
        <s v="Rozvoj odborných kapacít sociálnych partnerov"/>
        <s v="Rozvoj personálnych kapacít v oblasti formalizovanej starostlivosti o deti vo veku do nástupu na povinné predprimárne vzdelávanie"/>
        <s v="2N  Nezamestnaní a neaktívni na ceste na trh práce"/>
        <s v="Rozvoj výkonu opatrení sociálnoprávnej ochrany detí a sociálne kurately I."/>
        <s v="Rozvoj výkonu opatrení sociálnoprávnej ochrany detí a sociálne kurately II."/>
        <s v="Sieť odborného poradenstva"/>
        <s v="Siete podpory pre každý krok"/>
        <s v="Sme si rovní II."/>
        <s v="Sociálne inovácie - škálovanie overených nástrojov v sociálnom začlenení "/>
        <s v="Sociálne inovácie - škálovanie overených nástrojov vo vzdelávaní a výchove"/>
        <s v="Sociálne začlenenie odídencov z Ukrajiny"/>
        <s v="SocInoLab - Rozvíjanie inovačných ekosystémov a vytváranie nástrojov na podporu sociálnych inovácií"/>
        <s v="SPACE - centrá pre mladých ľudí"/>
        <s v="Spoločne hľadáme prácu III."/>
        <s v="Spoločne za detstvo bez násilia pre všetky deti"/>
        <s v="Šanca na návrat 2"/>
        <s v="Vekový manažment: Práca prispôsobená životným etapám"/>
        <s v="Výstavba, rekonštrukcia a obnova zariadení starostlivosti o deti do 3 rokov"/>
        <s v="Vytváranie flexibilných foriem starostlivosti o deti vo veku do nástupu na povinné predprimárne vzdelávanie"/>
        <s v="Rovnosť príležitostí prospieva všetkým "/>
        <s v="NP Zvyšovanie zručností zamestnancov "/>
        <s v="DOP Zvyšovanie zručností zamestnancov "/>
        <s v="Zvyšovanie zručností v transformujúcich sa regiónoch"/>
        <s v="Zabezpečovanie komunitných sociálnych služieb s použitím telekomunikačných technológií"/>
        <s v="Zavádzanie housing-led prístupov so sprievodnými opatreniami na zabezpečenie dostupného bývania"/>
        <s v="Zručnosti pre trh práce"/>
        <s v="Zvýšenie odolnosti mäkkých cieľov prostredníctvom posilňovania odborných kapacít a služieb prevencie kriminality"/>
        <s v="Život v komunite pre každé dieťa"/>
        <s v="Centrá excelentnosti OVP"/>
        <s v="Digitálna transformácia vzdelávania a školy"/>
        <s v="Podpora nadanej a talentovanej mládeže"/>
        <s v="Implementácia nového systému prípravy kvalifikovaných dospelých pre trh práce budovaním partnerstiev a personálnych kapacít"/>
        <s v="Pohybom k pohode s konceptom Aktívna škola"/>
        <s v="Monitorovanie a evalvácia úrovne kompetencií dospelých"/>
        <s v="Podpora centier excelentnosti v prepojení na NP CEOVP"/>
        <s v="Podpora kvality a dostupnosti poskytovanej_x000a_starostlivosti v systéme poradenstva a prevencie_x000a_prostredníctvom vybudovania a/alebo modernizácie_x000a_terapeutických miestností vrátane ich vybavenia"/>
        <s v="Podpora modernizácie a skvalitnenia činností zariadení poradenstva a prevencie prostredníctvom zabezpečenia aktuálnych psychodiagnostických nástrojov s cieľom skvalitniť diagnostiku a intervenciu u detí a žiakov"/>
        <s v="Podpora odborného vzdelávania a prípravy v rámci iniciatívy Catching-up regions"/>
        <s v="Podpora pomáhajúcich profesií 3"/>
        <s v="Podpora základných škôl"/>
        <s v="Podpora rozvoja občianskych kompetencií"/>
        <s v="Podpora vzdelávania dospelých v oblasti občianskych kompetencií, mediálnej gramotnosti a rozvoja kritického myslenia dospelých a rozvoj vzdelávania dospelých prostredníctvom regionálnych samospráv"/>
        <s v="Podpora stredných škôl"/>
        <s v="Systém individuálnych vzdelávacích účtov – časť II: Podpora zručností formou individuálnych vzdelávacích účtov "/>
        <s v="Podpora tvorby vzdelávacích politík založených na dôkazoch"/>
        <s v="Podpora VÚC a stredných odborných škôl pri zavádzaní a impelementácii manažérstva kvality"/>
        <s v="Podpora vzdelávacích príležitostí"/>
        <s v="Podpora začlenenia detí a žiakov v súvislosti s vojnovým konfliktom na Ukrajine v roku 2024"/>
        <s v="Rozvoj základných zručností dospelých ako súčasť celoživotného vzdelávania "/>
        <s v="Podpora základných zručností osôb s nízkym vzdelaním"/>
        <s v="Štandardy základných zručností a ich hodnotenie u nízko kvalifikovaných dospelých ako súčasť podpory vzdelávania dospelých"/>
        <s v="Podpora zvyšovania dostupnosti a kvality poradenských a podporných služieb pre študentov vysokých škôl "/>
        <s v="Podpora inkluzívneho vzdelávania Rómov"/>
        <s v="Rozvoj kľúčových kompetencií mládeže cez neformálne vzdelávanie v centrách voľného času"/>
        <s v="Príležitosť pre všetkých"/>
        <s v="Systém individuálnych vzdelávacích účtov – časť I: Elektronická platforma individuálnych vzdelávacích účtov"/>
        <s v="Systémová podpora duševného zdravia a prevencie detí, žiakov a študentov cez systém poradenstva a prevencie"/>
        <s v="Vytvorenie a overenie systému včasného varovania pred predčasným ukončením školskej dochádzky a adresnej podpory žiakov v systéme poradenstva a prevencie"/>
        <s v="Vytvorenie a prevádzka pilotných tréningových centier v stredných odborných školách"/>
        <s v="Vytvorenie vhodných podmienok pre opätovné začlenenie detí v reedukačných centrách do pôvodného sociálneho prostredia"/>
        <s v="EduRadar - Skúmame, evalvujeme, excelujeme"/>
        <s v="Zavedenie manažérstva kvality v OVP a vzdelávania dospelých"/>
        <s v="Zavedenie systematického a dlhodobého monitorovania duševného zdravia detí, žiakov a študentov na Slovensku sledovaním ich vzdelávacieho, kognitívneho, emocionálneho a sociálneho vývinu"/>
        <s v="Budovanie/zriaďovanie komunitnej psychiatrickej starostlivosti poskytujúcich dlhodobú starostlivosť"/>
        <s v="Doplnenie siete CIZS za účelom transformácie poskytovania ambulantnej zdravotnej starostlivosti na komunitnej úrovni v rámci IÚI"/>
        <s v="Modernizácia  materiálno-technického zabezpečenia existujúcich ambulancií špecializovanej ambulantnej starostlivosti"/>
        <s v="Národné skríningové centrum v oblasti sekundárnej prevencie skríningu onkologických ochorení - NP"/>
        <s v="Národný projekt Zdravé komunity"/>
        <s v="Odborná príprava zdravotníckych pracovníkov a realizácia opatrení pri zavádzaní systému v rámci iniciatívy baby friendly hospital na úrovni vybraných poskytovateľov ZS"/>
        <s v="Podpora ďalšieho vzdelávania zdravotníckych pracovníkov - podpora sústavného vzdelávania zdravotníckych pracovníkov"/>
        <s v="Podpora dostupnosti nástrojov posúdenia závažnosti zdrav. stavu pacienta pre laickú verejnosť NP"/>
        <s v="Podpora regionálnych centier (RCIS) prostred. združovania všeobecných lekárov a špecialistov"/>
        <s v="Doplnenie siete centier integrovanej zdravotnej starostlivosti za účelom transformácie poskytovania ambulantnej zdravotnej starostlivosti na komunitnej úrovni Bratislavského samosprávneho kraja v rámci integrovaných územných investícií"/>
        <s v="Podpora zdravého životného štýlu a zlepšenie prevencie ochorení - Zavedenie skríningu na kognitívne a vývinové poruchy detí v ranom veku, včasná intervencia. - NP"/>
        <s v="Prevencia pred šírením epidemiologickej nákazy hepatitídy pre vybrané skupiny MRK"/>
        <s v="Stabilizácia personálu v paliatívnej starostlivosti a vytvorenie  podporných tímov v oblasti dlhodobej a paliatívnej zdravotnej starostlivosti "/>
        <s v="Tvorba štandardných postupov pre poskytovateľov všeobecnej ambulantnej starostlivosti  "/>
        <s v="Zriaďovanie a/alebo podpora samostatných ambulancií v neatraktívnych regiónoch  - Podpora ambulancií ŠAS v neatraktívnych regiónoch (MTZ)"/>
        <s v="Krok za krokom III" u="1"/>
        <s v="Podpora tvorby politiky založenej na dôkazoch" u="1"/>
        <s v="Zabezpečenie dostupnej a prístupnej infraštruktúry pre potreby sociálnych služieb krízovej intervencie, vrátane ich vybavenosti" u="1"/>
        <s v="2N  Nezamestnaní a neaktívni na ceste na trh práce " u="1"/>
        <s v="Investície do infraštruktúry nadpodnikových vzdelávacích centier pomocou najmodernejšieho a inovačného vybavenia a technológií, umožňujúcich odborné vzdelávanie a prípravu na najvyššej úrovni v danom sektore hospodárstva SR" u="1"/>
        <s v="Podpora žiakov z marginalizovaných rómskych komunít, ktorí čelia sociálno-ekonomickým bariéram pri získaní vzdelania" u="1"/>
        <s v="Budovanie zariadení SPODaSK na komunitnej úrovni" u="1"/>
        <s v="4P5 ESO4.11_a7 Zavedenie systému monitorovania a hodnotenia kvality v oblasti náhradnej starostlivosti" u="1"/>
        <s v="Podpora dostupnosti nástrojov posúdenia zdrav. stavu dieťata pre laickú verejnosť (pediatrická triáž) NP" u="1"/>
        <s v="Podpora tvorby a zavedenie individuálnych vzdelávacích účtov" u="1"/>
        <s v="4P4 ESO4.12_a5 Vytvorenie jednotného vizuálu a využitie/vytvorenie digitálnych nástrojov za účelom podpory informovanosti o implementácii Záruky pre mladých" u="1"/>
        <s v="Testovanie digitálnych zručností" u="1"/>
        <s v="Vytvorenie systému distribúcie darovaných potravín" u="1"/>
        <s v="Podpora regionálnych centier a integrovaných centrier zdrav. staroslivosti - združovanie všeobecných lekárov a špecialistov" u="1"/>
        <s v="4P5 ESO4.9_a2 Sieťovanie, osvetová a vzdelávacia činnosť, prenos aktivít dobrej praxe v oblasti integrácie cudzincov, programy na posilnenie porozumenia a spolupatričnosti medzi miestnou spoločnosťou a cudzincami" u="1"/>
        <s v="Modernizácia služieb trhu práce (tvorba moderných a efektívnych IKT nástrojov - informačné systémy)" u="1"/>
        <s v="Vyvinúť nový, moderný národný systém hodnotenia kvality škôl a školských zariadení EduRadar - Skúmame, evalvujeme, excelujeme" u="1"/>
        <s v="Debarierizácia objektov, v ktorých sa poskytujú služby zamestnanosti" u="1"/>
        <s v="Podpora stredných škôl pri rozvoji komplexných zručností a gramotností " u="1"/>
        <s v="Nadpodnikové vzdelávacie centrá – podpora budovania personálnych a odborných kapacít v OVP a vzdelávaní dospelých" u="1"/>
        <s v="4P5 ESO4.8_a14 Vznik partnerstiev na miestnej, regionálnej a národnej úrovni pri plánovaní opatrení v sociálnej oblasti" u="1"/>
        <s v="Dobudovanie/materiálno-technické zabezpečenie a rekonštrukcia zariadení dlhodobej (sociálnej a zdravotnej) a následnej starostlivosti komunitného typu" u="1"/>
        <s v="Zvyšovanie zručností jednotlivcov ohrozených chudobou a sociálnym vylúčením v oblasti riešenia zložitých životných situácií a riadenia osobných financií" u="1"/>
        <s v="Inovatívne formy napĺňania cieľov v súlade s konceptom Aktívnej školy" u="1"/>
        <s v="Identifikácia a rozvoj nadaných a talentovaných detí a mládeže prostredníctvom realizácie predmetových olympiád, súťaží, podujatí, iniciatív a podporných aktivít pre aktérov v oblasti práce s nadanou a talentovanou mládežou" u="1"/>
        <s v="4P1 ESO4.1_a1 Zabezpečovanie individualizovaného a komplexného prístupu k znevýhodneným uchádzačom o zamestnanie alebo neaktívnym osobám so zameraním na poradenské činnosti a asistenciu pri identifikácii vhodných podporných nástrojov" u="1"/>
        <s v="Podpora zamestnateľnosti v regióne horná Nitra II. " u="1"/>
        <s v="Národný projekt Kampaň" u="1"/>
        <s v="Zručnosti pre trh práce v transformujúcich sa regiónoch" u="1"/>
        <s v="Rozvoj podporovaného zamestnávania" u="1"/>
        <s v="4P1 ESO4.1_a8 Profesijné poradenstvo pre uchádzačov o zamestnanie" u="1"/>
        <s v="Modernizácia služieb trhu práce 2  (tvorba moderných a efektívnych IKT nástrojov - LMS)" u="1"/>
        <s v="Podpora rozvoja profesijných kompetencií zamestnancov regionálnej samosprávy a podpora celoživotného vzdelávania smerom na občianske vzdelávanie" u="1"/>
        <s v="Rozvíjanie inovačných ekosystémov a vytváranie nástrojov na podporu sociálnych inovácií v regiónoch" u="1"/>
        <s v="Podpora základných zručností nízkokvalifikovaných cieľových skupín/Podpora základných zručností osôb s nízkym vzdelaním" u="1"/>
        <s v="Zjednotenie systému poradenských služieb" u="1"/>
        <s v="Finančné nástroje implementované v rámci priority 8P1 (MPSVR SR)" u="1"/>
        <s v="Zabezpečenie dostatočných odborných kapacít personálu v zdravotníctve -  podpora sústavného vzdelávania v oblasti urgentnej medicíny a záchranárov" u="1"/>
        <s v="Zavádzanie vekového manažmentu pre trh práce" u="1"/>
        <s v="Vzdelávanie v prospech sektorov s nedostatkom pracovnej sily v transformujúcich sa regiónoch" u="1"/>
        <s v="Podpora rozvoja profesijných kompetencií zamestnancov regionálnej samosprávy a podpora celoživotného vzdelávania " u="1"/>
        <s v="Investície do infraštruktúry nadpodnikových vzdelávacích centier pomocou najmodernejšieho a inovačného vybavenia a technológií, umožňujúcich odborné vzdelávanie a prípravu na najvyššej úrovni v danom sektore hospodárstva SR a s tým súvisiaca podpora kapacít" u="1"/>
        <s v="Národný projekt Kampaň " u="1"/>
        <s v="Modernizácia služieb trhu práce (informačné systémy)" u="1"/>
        <s v="4P5 ESO4.8_a12 Zriadenie a prevádzkovanie domov komplexnej pomoci deťom ohrozeným násilím" u="1"/>
        <s v="4P5 ESO4.9_a3 Individualizovaná podpora vzdelávania, vrátane jazykových kurzov, poradenská činnosť pri integrácii, vrátane integrácie vysokokvalifikovaných ŠPTK na trh práce" u="1"/>
        <s v="Vykonávanie komunitnej osvety zdravia najmä pre príslušníkov MRK a znevýhodnené skupiny na podporu zdravia a prevenciu ochorení - NP (Zvýšenie kvalifikácie rómskych asistentov)" u="1"/>
        <s v="Národný projekt Kampaň - Posilnenie povedomia o práve na zdravé a prispôsobené pracovné prostredie" u="1"/>
        <s v="Podpora poskytovania jazykového vzdelávania slovenského jazyka ako cudzieho jazyka pre žiakov a dospelých cudzincov do 29 rokov " u="1"/>
        <s v="Podpora zvyšovania dostupnosti a kvality poradenských a podporných služieb pre študentov vysokých škôl prostredníctvom rozvoja poradenských a podporných centier na vysokých školách. Intervencie budú zamerané na zabezpečenie komplexných služieb v oblasti duševného zdravia a odborných kapacít centier na poskytovanie priamej podpory študentom" u="1"/>
        <s v="Vytváranie flexibilných foriem práce pre seniorov s cieľom podporiť ich zotrvanie v platenom zamestnaní" u="1"/>
        <s v="2N  Nezamestnaní a neaktívni na ceste na trh práce (&quot;2N&quot;)_x000a_(zlúčené výzvy Rozvoj podporovaného zamestnávania a Krok za krokom III.)" u="1"/>
        <s v="Zvyšovanie zručností zamestnancov Vzdelávanie v prospech sektorov s nedostatkom pracovnej sily" u="1"/>
        <s v="Podpora zariadení poradenstva a prevencie v implementácii štandardov  a podporných opatrení v transformácii systému poradenstva a prevencie" u="1"/>
        <s v="Vytváranie flexibilných foriem práce pre rodičov malých detí a pre osoby, ktoré poskytujú neformálnu pomoc rodinným príslušníkom odkázaným na pomoc inej osoby pri sebaobsluhe" u="1"/>
        <s v="4P7 ESO4.1_a2 Inovatívne projekty v oblasti podpory vstupu znevýhodnených a neaktívnych osôb na trh práce" u="1"/>
        <s v="4P7 ESO4.6_a2 Inovatívne projekty v oblasti podpory vstupu znevýhodnených a neaktívnych osôb na trh práce" u="1"/>
        <s v="4P7 ESO4.8_a2 Inovatívne projekty v oblasti podpory vstupu znevýhodnených a neaktívnych osôb na trh práce" u="1"/>
        <s v="4P1 ESO4.1_a9 Poskytovanie finančných príspevkov uchádzačom o zamestnanie za účelom nadobúdania/zmeny zručností potrebných pre aktívnu účasť na trhu práce" u="1"/>
        <s v="Posilnenie kapacít pre monitorovanie, ex-ante a ex-post analýzy vzdelávacích politík  (vrátane experimentov a pravidelných prieskumov) vrátane rozvoja odborných znalostí analytických kapacít, _x000a_podpora prenosu najlepších postupov v oblasti vzdelávacích politík,  posilnenie kapacít pre efektívne využívanie relevantných dát a informácií v procese tvorby a hodnotenia politík_x000a__x000a_Podpora tvorby politiky založenej na dôkazoch_x000a_" u="1"/>
        <s v="Modernizácia služieb trhu práce 2  (LMS)" u="1"/>
        <s v="Predchádzanie predčasnému ukončovaniu školskej dochádzky pomocou systému včasného varovania a adresnej podpory v systéme poradenstva a prevencie" u="1"/>
        <s v="Podpora regionálnych centier podpory učiteľov v prepojení na Plán obnovy a odolnosti SR" u="1"/>
        <s v="4P1 ESO4.2_a2 Vytvorenie a nastavenie účelného a udržateľného systému spolupráce medzi inštitúciami verejných a neverejných služieb zamestnanosti a medzi inštitúciami služieb zamestnanosti a sociálnych služieb" u="1"/>
        <s v="Dobudovanie komunitných centier a zlepšenie ich vybavenosti" u="1"/>
        <s v="Podpora začlenenia detí a žiakov z UA v MŠ, ZŠ, SŠ* _x000a__x000a_*bude vyhlásená len v prípade schválenia možnosti nadkontrahovania alokácie MŠVVaM SR v Programe Slovensko" u="1"/>
        <s v="Rovnosť príležitostí prospieva všetkým (Vzdelávacie aktivity)" u="1"/>
        <s v="Zavedenie elektronickej platformy individuálnych vzdelávacích účtov" u="1"/>
        <s v="Podpora regionálnych centire integrovaných centrier zdrav. staroslivosti - združovanie všeobecných lekárov a špecialistov" u="1"/>
        <s v="Vytvorenie podmienok na inklúziu žiakov nesprávne zaradených  do špeciálnych škôl  a špeciálnych tried základných škôl  do hlavného vzdelávacieho prúdu" u="1"/>
        <s v="Podpora prechodu zamestnanca do udržateľného zamestnania (outplacement)" u="1"/>
        <s v="Vzdelávacie aktivity a iné odborné činnosti zamerané na podporu zamestnávateľov pri zabezpečovaní nediskriminačných a primeraných podmienok" u="1"/>
        <s v="Nástroje na podporu zamestnanosti najviac znevýhodnených osôb " u="1"/>
        <s v="Rozvoj IKT nástrojov na výkon opatrení SPODaSK (vrátane opatrení vykonávaných subjektami na základe príslušnej akreditácie)" u="1"/>
        <s v="Podpora základných zručností a posilnenie poradenských služieb pre nízko kvalifikované osoby smerom na rozvoj základných zručností " u="1"/>
        <s v="Podpora subjektov sociálnej ekonomiky" u="1"/>
        <s v="Podpora simulačných centier v zdravotníckych zariadeniach" u="1"/>
        <s v="4P5 RSO4.3_a4 Zabezpečenie infraštruktúry dostupného bývania" u="1"/>
        <s v="Odľahčovacia služba " u="1"/>
        <s v="Podpora základných zručností a posilnenie poradenských služieb pre nízko kvalifikované osoby smerom na rozvoj základných zručností    / Rozvoj základných zručností dospelých – cesta k inklúzii a zamestnateľnosti" u="1"/>
        <s v="Modernizácia služieb trhu práce (tvorba moderných a efektívnych IKT nástrojov - LMS)" u="1"/>
        <s v="Zavádzanie vekového manažmentu, vrátane vytvárania strategických nástrojov a zabezpečovania súvisiacich údajov" u="1"/>
        <s v="Národný koordinátor jednotných kontaktných miest (JKM) Záruky pre mladých v regiónoch Slovenska" u="1"/>
        <s v=" Národné skríningové centrum v oblasti sekundárnej prevencie skríningu onkologických ochorení - NP" u="1"/>
        <s v="4P5 ESO4.11_a12 Podpora ďalšieho vzdelávania zdravotníckych zamestnancov" u="1"/>
        <s v="4P5 ESO4.11_a11 Podpora zdravého životného štýlu a zlepšenie prevencie ochorení" u="1"/>
        <s v="Posilnenie úlohy centier voľného času pri rozvoji kľúčových kompetencií a zručností mládeže_x000a_" u="1"/>
        <s v="Podpora základných zručností a občianskeho vzdelávania posilnením poradenských služieb pre nízko kvalifikované osoby smerom na rozvoj základných zručností " u="1"/>
        <s v="Adaptácia pracovných síl v kontexte digitálnej transformácie" u="1"/>
        <s v="Národný projekt terénna sociálna práca a komunitné centrá" u="1"/>
        <s v="Nástroje na podporu zamestnanosti najviac znevýhodnených osôb Inovácia v zamestnávaní: pracovný kouč pre znevýhodnených" u="1"/>
        <s v="Podpora udržateľného sociálneho hospodárstva " u="1"/>
        <s v="Podpora rozvoja gramotností , podpora personalizácie výchovy a vzdelávania a inkluzívneho prístupu, podpora vyrovnávania rozdielov prostredníctvom efektívneho vzdelávania zameraného na potreby 21. storočia" u="1"/>
        <s v="Posilnenie spolupráce so sektorovými radami vo vzťahu k anticipácii dopytu po vedomostiach a zručnostiach" u="1"/>
        <s v="4P1 ESO4.1_a1 Zabezp. individualizovaného a komplexného prístupu k znevýhodneným uchádzačom o zam. alebo neaktívnym osobám so zameraním na poradenské činnosti a asistenciu pri identifikácii vhodných podporných nástrojov" u="1"/>
        <s v="Vzdelávanie v prospech sektorov s nedostatkom pracovnej sily" u="1"/>
      </sharedItems>
    </cacheField>
    <cacheField name="Oprávnení žiadatelia " numFmtId="0">
      <sharedItems/>
    </cacheField>
    <cacheField name="Termín vyhlásenia výzvy" numFmtId="0">
      <sharedItems containsDate="1" containsMixedTypes="1" minDate="2023-07-17T00:00:00" maxDate="2024-12-21T00:00:00"/>
    </cacheField>
    <cacheField name="Indikatívna výška finančných prostriedkov určených na výzvu (zdroj EÚ)" numFmtId="165">
      <sharedItems containsBlank="1" containsMixedTypes="1" containsNumber="1" minValue="462641" maxValue="214417150.19999999"/>
    </cacheField>
    <cacheField name="Špecifický cieľ (kód)" numFmtId="0">
      <sharedItems count="22">
        <s v="ESO4.1"/>
        <s v="ESO4.2"/>
        <s v="ESO4.12"/>
        <s v="RSO4.5"/>
        <s v="RSO4.3"/>
        <s v="RSO4.1"/>
        <s v="ESO4.4"/>
        <s v="ESO4.11"/>
        <s v="JSO8.1"/>
        <s v="ESO4.3"/>
        <s v="ESO4.8"/>
        <s v="ESO4.9"/>
        <s v="ESO4.13"/>
        <s v="ESO4.6"/>
        <s v="ESO4.7"/>
        <s v="ESO4.5"/>
        <s v="RSO4.2"/>
        <s v="ESO4.4_x000a_" u="1"/>
        <s v="RSO1.1" u="1"/>
        <s v="RSO1.4" u="1"/>
        <s v="RSO4.1_x000a_" u="1"/>
        <s v="RSO4.3_x000a_" u="1"/>
      </sharedItems>
    </cacheField>
    <cacheField name="Špecifický cieľ názov" numFmtId="0">
      <sharedItems longText="1"/>
    </cacheField>
    <cacheField name="Sprostredkovateľský orgán /vyhlasovateľ výzvy" numFmtId="0">
      <sharedItems/>
    </cacheField>
    <cacheField name="Priorita" numFmtId="0">
      <sharedItems containsBlank="1" count="14">
        <s v="4P4 Záruka pre mladých "/>
        <s v="4P1 Adaptabilný a prístupný trh práce"/>
        <s v="4P5 Aktívne začlenenie a dostupné služby"/>
        <s v="4P7 Sociálne inovácie a experimenty "/>
        <s v="4P3 Zručnosti pre lepšiu adaptabilitu a inklúziu"/>
        <s v="8P1 Fond na spravodlivú transformáciu"/>
        <s v="4P8 Potravinová a materiálna deprivácia "/>
        <s v="4P2 Kvalitné a inkluzívne vzdelávanie"/>
        <s v="" u="1"/>
        <m u="1"/>
        <s v="1P1 Veda, výskum a inovácie" u="1"/>
        <s v="4P4 Záruka pre mladých" u="1"/>
        <s v="4P7 Sociálne inovácie a experimenty" u="1"/>
        <s v="4P8 Potravinová a materiálna deprivácia" u="1"/>
      </sharedItems>
    </cacheField>
    <cacheField name="Stav" numFmtId="0">
      <sharedItems containsBlank="1" count="7">
        <s v="SCHVÁLENÁ"/>
        <s v="ZMLUVA UZAVRETÁ"/>
        <s v="VYHLÁSENÁ"/>
        <s v="V PRÍPRAVE"/>
        <s v="" u="1"/>
        <m u="1"/>
        <s v="akcia PSK" u="1"/>
      </sharedItems>
    </cacheField>
    <cacheField name="Synergia/komplementarita" numFmtId="0">
      <sharedItems containsBlank="1" count="32">
        <s v="upskiling / reskiling"/>
        <s v="podpora NEET"/>
        <s v="potreby trhu práce"/>
        <s v="sektorové vzdelávanie"/>
        <s v="krízová intervencia"/>
        <s v="podpora MRK"/>
        <s v="podpora zamestnateľnosti"/>
        <s v="podpora sociálnych služieb"/>
        <s v="aktívne začlenenie"/>
        <s v="podpora zdravotne znevýhodnených"/>
        <s v="podpora pracovných miest"/>
        <s v="sociálna ekonomika"/>
        <s v="integrácia cudzincov"/>
        <s v="podpora sociálnych partnerov"/>
        <s v="podpora zdravia"/>
        <s v="podpora inkluzívneho vzdelávania"/>
        <s v="podpora duševného zdravia"/>
        <s v="podpora gramotnosti"/>
        <s v="výchovné poradenstvo a prevencia"/>
        <s v="podpora novej kultúry na školách"/>
        <m u="1"/>
        <s v="udržateľné bývanie" u="1"/>
        <s v="dostupné bývanie" u="1"/>
        <s v="podpora rekvalifikácie" u="1"/>
        <s v="sociálne inovácie" u="1"/>
        <s v="podpora digitálnych zručností" u="1"/>
        <s v="kvalita sociálnych služieb" u="1"/>
        <s v="podpora sociálneho podnikania" u="1"/>
        <s v="chudoba" u="1"/>
        <s v="dostupnosť komunitných sociálnych služieb" u="1"/>
        <s v="reforma obsahu a formy vzdelávania" u="1"/>
        <s v="včasná intervencia" u="1"/>
      </sharedItems>
    </cacheField>
    <cacheField name="Help column" numFmtId="0">
      <sharedItems/>
    </cacheField>
    <cacheField name="Alokácia ŠC" numFmtId="165">
      <sharedItems containsSemiMixedTypes="0" containsString="0" containsNumber="1" containsInteger="1" minValue="10000000" maxValue="398657044"/>
    </cacheField>
    <cacheField name="Stručný popis synergie/komplementarity, jej zameranie/ ako prispieva k celkovému účinku v rámci svojho zaradenia do synergickej skupiny" numFmtId="0">
      <sharedItems containsBlank="1" count="139" longText="1">
        <s v=" -testovanie NEET a tvorba programov pre rozvoj zručností"/>
        <s v=" -analýzy vývoja trhu práce"/>
        <s v=" -vytvorenie kontaktných miest s poskytovaním odborného poradenstva za účelom riešenia dlhov"/>
        <s v=" -využitie multidisciplinárneho prístupu pre klientov úradov práce s cieľom vypracovať kariérny plán"/>
        <s v=" -podpora do infraštruktúry "/>
        <s v=" -podpora asistovanej svojpomocnej výstavby rodinných domov"/>
        <s v=" -zabezpečenie bývania pre rodiny s deťmi ohrozené stratou bývania, mladých dospelých, odchádzajúcich z ústavnej starostlivosti, ľudí bez domova a OZP"/>
        <s v=" -zahraničné pracovné pobyty / stáže pre mladých ľudí v situácií NEET v rámci platformy ALMA"/>
        <s v=" -rekonštrukcie a modernizácie priestorov úradov práce/ podnikov"/>
        <s v=" -infraštruktúrne riešenia systémov pre analyzovanie a prognózovanie trhu práce "/>
        <s v=" -diagnostické testovanie a koučing osôb ohrozených stratou zamestnania"/>
        <s v=" -regionálna a mikroregionálna koordinácia poskytovania dlhodobej starostlivosti na komunitnej úrovni - replikovanie modelu CuRI BBSK "/>
        <s v=" -refundácia príspevkov na vytvorené pracovné miesta/SZČO"/>
        <s v=" -refundácia príspevkov na vytvorené pracovné miesta/SZČO/absolventská prax"/>
        <s v=" -odborné poradenstvo v oblasti zamestnania  na úradoch práce "/>
        <s v=" -osvetové činnosti zamerané na zmenu spoločenského vnímania postavenia žien v zamestnaní"/>
        <s v=" -posilnenie povedomia o práve na zdravé a prispôsobené pracovné prostredie"/>
        <s v=" -osvetové činnosti v oblasti sociálnych služieb"/>
        <s v=" -osvetové činnosti zamerané na práva deti, podmienky života a práva OZP"/>
        <s v=" -osvetové činnosti v oblasti násilia na ženách a deťoch"/>
        <s v=" -terénna sociálna práca zabezpečovaná úradmi práce pre domácnosti v hmotnej núdzi, OZP, domácnosti vystavené riziku príjmovej chudoby, osoby v nepriaznivej sociálnej situácii a sieťovanie s ostatnými odbormi na úradoch práce a ostatnými subjektmi"/>
        <s v=" -podpora štruktúr Centra znalosti a Regionálnych center sociálnej ekonomiky spolupracujúcich so sociálnymi podnikmi"/>
        <s v=" -refundácia nákladov samosprávam a mimovládnym organizáciám svisiacich s integráciou"/>
        <s v=" -refundácia nákladov samosprávam a mimovládnym organizáciám svisiacich s integráciou cudzincov"/>
        <s v=" -podpora aktivít pre seniorov"/>
        <s v=" -vytvorenie podpornej štruktúry pre JKM"/>
        <s v=" -terénna práca s neaktívnymi osobami na trhu práce za účelom ich aktivizácie a riešenia bariér pre zamestnanie"/>
        <s v=" terénna práca s neaktívnymi osobami na trhu práce za účelom ich aktivizácie a riešenia bariér pre zamestnanie"/>
        <s v=" -refundácia nákladov na pracovné miesta so zameraním na obnovu hradov"/>
        <s v=" -zvyšovanie znalostí odborných zamestnancov v oblasti služieb zamestnanosti"/>
        <s v=" -vytvorenie e-learning systému pre odborných zamestnanov v oblasti služieb zamestnanosti"/>
        <s v=" -podpora aktiivít komunitných centier a sociálnych kompetencií k zmierňovaniu dopadov chudoby a sociálneho vylúčenia "/>
        <s v=" -podpora aktiivít komunitných centier a sociálnych kompetencií cieľovej skupiny k zmierňovaniu dopadov chudoby a sociálneho vylúčenia terénnou formou"/>
        <s v=" -vyhľadávanie vhodných pracovných miest a úvodné sprevádzanie pri vstupe do zamestnania"/>
        <s v=" -regionálna koordinačná platforma na systémové budovanie práce s mládežou a neaktívnymi mladými ľudmi NEET "/>
        <s v=" -zvyšovanie znalostí odborných zamestnancov v sociálnych veciach"/>
        <s v=" -poskytovanie základného poradenstvav v kontaktných centrách v okrese Prievidza pre osoby z upadajúcich odvetví"/>
        <s v=" -refundácia nákladov na poskytovanie SVI"/>
        <s v=" -podpora kapacít  organizácií občianskej spoločnosti"/>
        <s v=" -refundácia nákladov na ošetrovanie odkázaných osôb v teréne"/>
        <s v=" -experimentálne a pilotné overenie modelu jednorodič v systéme poradní komplexného poradenstva"/>
        <s v=" -vytvorenie systému inšpekcie v sociálnych službách a podpora transformačných plánov"/>
        <s v=" -aktivizácia prijímateľov sociálnych služieb s dôrazom na osoby s mentálnym postihnutím a poruchou autistického spektra"/>
        <s v=" -vytvorenie špecializovaných pracovísk regionálneho a celoštátneho významu na podporu soc ekonomiky"/>
        <s v=" -rekvalifikácia pracovníkov v okresoch Prievidza a Partizánske"/>
        <s v=" -refundácia nákladov sociálnym podnikom"/>
        <s v=" -refundácia nákladov na materiálnu pomoc"/>
        <s v=" -prevádzkovanie štátnych anonymných liniek pomoci"/>
        <s v=" -prevádzkovanie anonymných liniek pomoci"/>
        <s v=" -systému redistribúcie nepredaných a nevyužitých potravín"/>
        <s v=" -tvorba regionálnych analýz o situácii NEET alebo ohrzozených NEET"/>
        <s v=" -restoratívne služby pre obete a páchateľov trestných činov a ich sociálna reintegrácia, osoby nie sú vo výkone trestu"/>
        <s v=" -psychologické poradenstvo "/>
        <s v=" -zvyšovanie kvalifikácie odborných kapacít v oblasti inšpekcie v sociálnych veciach"/>
        <s v=" -vytvorenie štruktúry dostupných terénnych a ambulantných služieb na zdieľanom princípe v rámci funkčného zoskupenia 10.tich obcí"/>
        <s v=" -nasadenie nového IS v rámci SPODaSK"/>
        <s v=" -neformálne vzdelávanie mládeže (neevidovaní na úradoch práce) vo vytvorených kontaktných miestach "/>
        <s v=" -podpora kapacít sociálnych partnerov "/>
        <s v=" -refundácia mzdových nákladov "/>
        <s v=" -terénna práca s neaktívnymi osobami alebo prostredníctvom APZ s DNO a OZP za účelom ich aktivizácie a riešenia bariér pre zamestnanie"/>
        <s v=" -rozvoj sociálnej práce  v rámci SPODaSK"/>
        <s v=" -zlúčenie psychologického poradenstva a riešenie dlhov"/>
        <s v=" -podpora rodinám s dieťaťom so ZP cez sprevádzanie odbornými poradcami a ľuďmi s osobnou skúsenosťou."/>
        <s v=" -prevádzkovanie súkromných liniek pomoci"/>
        <s v=" -sieť centier včasnej pomoci, predchádzanie zaradeniu do evidencie nezamestnaných a návrat OZP na trh práce"/>
        <s v=" -sociálne inovácie"/>
        <s v=" -refundácia nákladov na ubytovanie"/>
        <s v=" -budovanie ekosystémov pre rozvoj sociálnych inovácií"/>
        <s v=" -informačné a poradenské služby pre mladých ľudí poskytované v jednotných kontakntých miestach SPACE "/>
        <s v=" -vyhľadávanie vhodných uchádzačov o zamestnanie pre zamestnávateľov"/>
        <s v=" -spolupráca subjektov participujúcich na ochrane detí pred násilím"/>
        <s v=" -resocializačné a výchovné vzdelávacie programy v rámci výkonu trestu odňatia slobody"/>
        <s v="  -meranie WAI a príprava strategických nástrojov riadenia ľudských zdrojov v kontexte vekového manažmentu vo všetkých 24 sektoroch národného hospodárstva "/>
        <s v=" -alternatívne formy starostlivosti o deti do 3 rokov mimo štandardnej starostlivosti v jasliach "/>
        <s v=" -transponovanie európskej smernice v oblasti rodovej rovnosti k zamestnávateľom a subjektom dotknutým jej zavádzaním a kontrolovaním "/>
        <s v=" -refundácia nákladov zamestnávateľom na vzdelávacie kurzy"/>
        <s v=" -refundácia nákladov cez úrady práce na vzdelávacie kurzy vo vybraných okresoch"/>
        <s v=" -vytvorenie systému využívania moderných technológií "/>
        <s v=" -zabezpečenie nájomného bývania a supervízia"/>
        <s v=" -refundácia nákladov na vzdelávacie kurzy cez úrady práce"/>
        <s v=" -prevádzkovanie informačných kancelárií v regiónoch pod MV SR"/>
        <s v=" -podpora do infraštruktúry výstavbou CDR komunitného typu "/>
        <s v=" -nastavenie systému centier excelentnosti OVP v Slovenskej republike ako nadstavby centier OVP so zreteľom na rozvoj procesov zaoberajúcich sa ďalším vzdelávaním dospelých zacielených na nadobúdanie a rozvoj odborných zručností pre konkrétnu oblasť hospodárstva "/>
        <s v=" -vytvorenie systému digitálnej transformácie vzdelávania _x000a_ "/>
        <s v=" -podpora rozvoja potenciálu nadaných a talentovaných detí a mládeže"/>
        <s v=" - podpora personálnych kapacít na zavedenie nového systému akreditácií vzdelávacích programov a overovania vzdelávacích výstupov"/>
        <s v=" - zvýšenie pohybovej aktivity žiakov, zlepšenie pohybovej gramotnosti a tým zlepšenie fyzického i duševného zdravia a wellbeingu žiakov"/>
        <s v=" -podpora celoživotného vzdelávania prepojením a porovnaním už zozbieraných údajov z 1. a 2.cyklu medzinárodného merania PIAAC"/>
        <s v="_x000a_ -výzva nadväzuje na NP Centrá excelentnosti OVP/ podpora do modernizácie materiálno-technického a digitálneho vybavenia _x000a_"/>
        <s v=" -vybudovanie a modernizácia terapeutických miestností "/>
        <s v=" -podpora systému výchovného poradenstva a prevencie"/>
        <s v=" -zlepšenie stredného odborného školstva v PSK a modernizácia stredoškolského vzdelávania v BBSK_x000a_"/>
        <s v=" -zvýšeniu digitálnych kompetencií a zručností pedagogických a odborných zamestnancov / zriadenie školského digitálneho koordinátora _x000a_"/>
        <s v=" -podpora pôsobenia pomáhajúcich profesií v prostredí materských, základných a stredných škôl_x000a_"/>
        <s v=" -podpora transformácie škôl na inovatívne vzdelávacie inštitúcie s modernými vyučovacími metódami a efektívnym využitím inovatívnych postupov a technológií, prostredníctvom vzájomného učenia sa škôl. "/>
        <s v=" -podpora celoživotného vzdelávania smerom na občianske vzdelávanie a podporu občianskych kompetencií"/>
        <s v=" -podpora vzdelávania dospelých smerom na občianske kompetenciie, mediálnu gramotnosť a rozvoj kritického myslenia dospelých ako súčasť celoživotného vzdelávania"/>
        <s v="_x000a_ -implementácia STEAM vzdelávania (integruje vedu, technológiu, inžinierstvo, umenie a matematiku) "/>
        <s v=" -vytvorenie a realizácia mechanizmu finančnej podpory na posilnenie motivácie pre účasť dospelých na vzdelávaní využitím individuálnych vzdelávacích účtov (EPIVU)_x000a_"/>
        <s v=" -posilnenie kultúry využívania dát a výskumu pri tvorbe politík v oblasti vzdelávania _x000a_ "/>
        <s v=" -zavedenie a implementácia manažérstva kvality prostredníctvom podpory pozícií v oblasti zabezpečovania kvality na VÚC a SOŠ _x000a_"/>
        <s v=" -podpora presunu žiakov zo špeciálneho prúdu vzdelávania do hlavného prúdu vzdelávania cez pripravovaný systém adaptačných tried_x000a_"/>
        <s v=" -poskytovanie finančných príspevkov materským, základným a stredným školám na vzdelávanie odídencov z Ukrajiny._x000a_"/>
        <s v="  -vytvorenie nástrojov na rozvoj základných zručností nízkokvalifikovaných dospelých "/>
        <s v=" -individuálne alebo skupinové aktivity vzdelávacieho charakteru a  tvorba/aktualizácia vzdelávacích programov v oblasti zvyšovania základných zručností "/>
        <s v=" -vytvorenie a overenie štandardov pre základné zručnosti(pokrývajúce matematickú a čitateľskú gramotnosť, znalosti zo slovenského jazyka, digitálnu, prírodovednú a občiansku gramotnosť)"/>
        <s v=" -zabezpečenie komplexných služieb v oblasti duševného zdravia a na rozvoj odborných kapacít na poskytovanie podpory študentom. "/>
        <s v=" -podpora do personálnej (individualizované sprevádzanie a mentoring) a inkluzívnej štipendijnej podpory a motivácie študentov na participatívnej účasti v rámci dobrovoľníckych aktivít "/>
        <s v=" -podpora centier voľného času v v rámci rozvoja kľúčových kompetencií a zručností mládeže (kritické myslenie, schopnosť tímovej práce, sociálnu zapojenosť, občiansku aktivitu a rozvoj podnikateľského a kreatívneho myslenia medzi mladými ľuďmi) "/>
        <s v=" -pilotné overenieť aplikovaných riešení problematiky segregácie vo vzdelávaní"/>
        <s v=" -vytvorenie systémového nástroja pre implementáciu procesov pre IVU pomocou procesných a softvérových modulov_x000a_ "/>
        <s v=" -zabezpečiť systémový a systematický prístup k prevencii a sanácii duševného zdravia detí, žiakov a študentov na všetkých stupňoch podporných úrovní prostredníctvom zariadení poradenstva a prevencie a špeciálnych výchovných zariadení"/>
        <s v=" -vytvoriť a overiť systém včasného varovania pred PUŠD, pripraviť ho na zavedenie na celoštátnej úrovni a vytvoriť metodické materiály a vzdelávanie k uplatňovaniu adresných podporných opatrení pre žiakov ohrozených PUŠD_x000a_"/>
        <s v=" -systém včasného varovania, pomáha predísť vypadnutiu zo vzdelávacieho procesu/neuplatneniu sa v odbore, ohrozeniu v situácii NEET"/>
        <s v=" -navrhnúť a overiť postupy a procesy realizované v TC v SOŠ, pripraviť ich na zavedenie na celoštátnej úrovni, vytvoriť nové vzdelávacie programy, metodické materiály a pripraviť PZ a OZ, zamestnancov zo strany zamestnávateľov participujúci pri pilotných TC v SOŠ či lektorov ďalšieho vzdelávania pre fungovanie TC v SOŠ"/>
        <s v=" -podpora kvality a dostupnosti poskytovanej starostlivosti v systéme poradenstva a prevencie vytvorením vhodných podmienok a bezpečného prostredia pre opätovné začlenenie a reintegráciu detí z reedukačných centier do pôvodného sociálneho prostredia."/>
        <s v=" -podpora prínosu autoevalvácie škôl a školských zariadení/pozitíva a dopad na hodnotenie kvality so zámerom využívať autoevalváciu ako jeden z podporných nástrojov hodnotenia/Vlastná identifikácia a odhaľovanie vnútorných vzťahov a procesov by sa mali stať jedným z hnacích predpokladov na zlepšovanie klímy a kultúry škôl a školských zariadení, ich rozvoja a wellbeingu a podporiť tak školské prostredie pri podnetnom rozvíjaní komplexného potenciálu učiteľov, žiakov a ďalších participantov."/>
        <s v=" -zaviesť manažérstvo kvality na všetkých úrovniach OVP (štát – región – poskytovateľ OVP / zamestnávateľ / poskytovateľ VD) a vytvoriť podmienky, aby všetky tieto súčasti disponovali dostatočnou motiváciou, nástrojmi a prostriedkami k rozvoju a poskytovaniu kvalitného odborného vzdelávania a prípravy a vzdelávania dospelých_x000a_"/>
        <s v=" -zabezpečiť celoslovenský reprezentatívny zber dát  a vydať prvú Národnú správu o súčasnom obraze o duševnom zdraví detí, žiakov a študentov na Slovensku 2026 "/>
        <s v=" -doplnenie zdravotníckej infraštruktúry, napr. psychiatrických stacionárov"/>
        <s v=" -doplnenie a rekonštrukcia zdravotníckej infraštruktúry (polikliniky v obciach) MRR"/>
        <s v=" -zlepšenie prístupu k zdravotnej starostlivosti v regiónoch nákupom medicínskych prístrojov"/>
        <s v=" -vybudovanie strešnej organizácie a zber dát pre zabezpečenie včasnej a cielenej zdravotnej starostlivosti pacientom prostredníctvom nových skrínogových programov"/>
        <s v=" -zlepšenie zdravotného stavu rómskej polupácie prostredníctvom asistentov podpory zdravia v nemocniciciacha priamo v kumunitách "/>
        <s v=" -podpora matiek a novorodencov v nemocniciach prostredníctvom správneho a cieleného poradenstva. Zlepšenie poskytovanej zdravotnej starostlivosti a získanie certifikátu BFI &quot;Baby friendly hospital&quot;"/>
        <s v=" -podpora zvyšovania kvalifikácie napr. postgraduálnym štúdiom psychológov pre zvýšenie ich počtu v systéme ako aj úhradou nákladov na vzdelávacie aktivity ostatných zdravotníckych pracovníkov za účelom zvýšenia kvality poskytovaných zdravotníckych služieb"/>
        <s v=" -vytvorenie aplikácie (apky) do mobilných telefónov prístupnej pre širokú verejnosť, prostreníctvom, ktorej si budú môcť rodičia zhodnotiť zdravotný stav dieťaťa, aby neprepadali panike"/>
        <s v=" -podpora rekonštrukcie a výstavby nemocníc 1. kategórie. Ide o skĺbenie zdravotníckycha sociálnych služiev na komunitnej úrovni "/>
        <s v=" -doplnenie a rekonštrukcia zdravotníckej infraštruktúry (polikliniky v obciach) VRR"/>
        <s v=" -edukačné školenia pre VLDD (pediatri) v záujme včasného odhalenia prípadných vývinových porúch detí do 3 rokov"/>
        <s v=" -očkovanie detí proti hepatitíde typu A, tuberkulóze a meningokokovej infekcie s cieľm zabrániť zbytočným úmrtiam"/>
        <s v=" -priamo podpora hospicov a kamenných hospicov ako aj vytvorenie podpornných tímov v nemmocniciach pre posyktnutie úľavy paliatívnym pacientom"/>
        <s v=" -aktualizácia postupov liečby pre všeobecných lekárov a zosúladenie so štandardami EÚ"/>
        <s v=" -priama podpora posktovateloľm zdravotnej starostlivosti  nákupm prístrojového medicínskeho vybavenia "/>
        <m u="1"/>
        <s v="poskytovanie komplexných služieb v oblasti duševného zdravia na vysokých školách, pomáha predísť ohrozeniu v situácii NEET" u="1"/>
        <s v="vzdelávacie aktivity pre nízkokvalifikovaných dospelých, rozvoj základných zručnostíá" u="1"/>
        <s v="systém včasného varovania, pomáha predísť vypadnutiu zo vzdelávacieho procesu/neuplatneniu sa v odbore, ohrozeniu v situácii NEET" u="1"/>
        <s v="systém včasného varovania, pomáha predísť vypadnutiu zo vzdelávacieho procesu/neuplatneniu sa v odbore, ohrozeniu v situácii NEET, nadväzuje NP AMNEET" u="1"/>
      </sharedItems>
    </cacheField>
  </cacheFields>
  <extLst>
    <ext xmlns:x14="http://schemas.microsoft.com/office/spreadsheetml/2009/9/main" uri="{725AE2AE-9491-48be-B2B4-4EB974FC3084}">
      <x14:pivotCacheDefinition pivotCacheId="1"/>
    </ext>
  </extLst>
</pivotCacheDefinition>
</file>

<file path=xl/pivotCache/pivotCacheDefinition2.xml><?xml version="1.0" encoding="utf-8"?>
<pivotCacheDefinition xmlns="http://schemas.openxmlformats.org/spreadsheetml/2006/main" xmlns:r="http://schemas.openxmlformats.org/officeDocument/2006/relationships" r:id="rId1" refreshedBy="Autor" refreshedDate="45820.474944444446" createdVersion="6" refreshedVersion="6" minRefreshableVersion="3" recordCount="146">
  <cacheSource type="worksheet">
    <worksheetSource name="DB_pre_alokaciu"/>
  </cacheSource>
  <cacheFields count="12">
    <cacheField name="Názov projektu" numFmtId="0">
      <sharedItems count="220" longText="1">
        <s v="Aktivácia mladých NEET pre digitálnu dobu"/>
        <s v="Aliancia sektorových rád  – predvídanie trendov a potrieb trhu práce"/>
        <s v="Bezplatné poradenské činnosti v oblasti riadenia dlhov"/>
        <s v="Bilancia kompetencií"/>
        <s v="Budovanie sociálnej infraštruktúry (DI)"/>
        <s v="Budovanie sociálnej infraštruktúry (KC+KI)"/>
        <s v="Budovanie/zriaďovanie domov komplexnej pomoci pre deti zažívajúce násilie"/>
        <s v="Bývanie na dosah"/>
        <s v="Cezhraničná pracovná a vzdelávacia mobilita pre mladých ľudí v situácii NEET"/>
        <s v="Debarierizácia trhu práce"/>
        <s v="Deinštitucionalizácia centier pre deti a rodiny"/>
        <s v="Digitálna platforma trhu práce"/>
        <s v="Digitálny radca"/>
        <s v="Dlohodobá starostlivosť na komunitnej úrovni prostredníctvom CISZS"/>
        <s v="Finančné nástroje implementované v rámci priorít 4P1 a 4P5"/>
        <s v="Finančné nástroje implementované v rámci priority 8P1 "/>
        <s v="Finančné stimuly pre zamestnanosť"/>
        <s v="Individualizovaný a komplexný prístup so zameraním na poradenské činnosti / Poradenstvom k zamestnaniu"/>
        <s v="Informačná kampaň na zvyšovanie povedomia verejnosti o vybraných sociálnych témach"/>
        <s v="Inovácia v poskytovaní pomoci osobám ohrozeným chudobou alebo sociálnym vylúčením"/>
        <s v="Inštitút sociálnej ekonomiky II."/>
        <s v="Integrácia štátnych príslušníkov tretích krajín vrátane migrantov"/>
        <s v="Komunitné programy zapájajúce seniorov ako dobrovoľníkov a komunitné programy na podporu fyzických a kognitívnych funkcií"/>
        <s v="Koordinácia jednotných kontaktných miest pre mladých"/>
        <s v="Krok za krokom II. - začlenenie neaktívnych osôb na trh práce "/>
        <s v="Ľudia a hrady – krok k sociálnej ekonomike"/>
        <s v="Modernizácia služieb trhu práce"/>
        <s v="Modernizácia služieb trhu práce 2 "/>
        <s v="Terénna sociálna práca a komunitné centrá"/>
        <s v="Inovácia v zamestnávaní: pracovný kouč pre znevýhodnených"/>
        <s v="Opatrenie SK8"/>
        <s v="Podpora a profesionalizácia odborných kapacít v oblasti sociálneho začlenenia"/>
        <s v="Podpora aktívneho začlenenia osôb v krízovej situácii v regiónoch dotknutých energetickou transformáciou "/>
        <s v="Podpora detí a rodín prostredníctvom služby včasnej intervencie"/>
        <s v="Podpora odborných a koordinačných kapacít strešných organizácií občianskej spoločnosti "/>
        <s v="Podpora opatrovateľskej služby"/>
        <s v="Podpora osamelých rodičov"/>
        <s v="Podpora poskytovania komunitných a kvalitných sociálnych služieb"/>
        <s v="Podpora rozvoja sociálnej ekonomiky"/>
        <s v="Podpora zamestnateľnosti v regióne horná Nitra II."/>
        <s v="Poskytovanie finančných príspevkov integračným podnikom"/>
        <s v="Poskytovanie potravinovej a/alebo základnej materiálnej pomoci najodkázanejším osobám"/>
        <s v="Prevencia a eliminácia násilia a sociálneho vylúčenia prostredníctvom národných liniek pomoci"/>
        <s v="REDIPOM - vytvorenie návrhu jednotného systému redistribúcie potravinovej pomoci "/>
        <s v="Regionálne analýzy a partnerstvá pre mladých"/>
        <s v="Restoratívna a alternatívna justícia dostupná pre každého "/>
        <s v="Rodinné poradne II. - rozvoj poskytovania poradensko- psychologických služieb pre jednotlivcov, páry a rodiny"/>
        <s v="Rozvíjanie odborných kapacít inšpekcie v sociálnych veciach"/>
        <s v="Rozvoj dlhodobej starostlivosti poskytovanej na komunitnej úrovni v BBSK"/>
        <s v="Rozvoj IKT nástrojov na výkon opatrení SPODaSK "/>
        <s v="Rozvoj jednotných kontaktných miest (JKM) Záruky pre mladých v regiónoch Slovenska"/>
        <s v="Rozvoj odborných kapacít sociálnych partnerov"/>
        <s v="Rozvoj personálnych kapacít v oblasti formalizovanej starostlivosti o deti vo veku do nástupu na povinné predprimárne vzdelávanie"/>
        <s v="2N  Nezamestnaní a neaktívni na ceste na trh práce"/>
        <s v="Rozvoj výkonu opatrení sociálnoprávnej ochrany detí a sociálne kurately I."/>
        <s v="Rozvoj výkonu opatrení sociálnoprávnej ochrany detí a sociálne kurately II."/>
        <s v="Sieť odborného poradenstva"/>
        <s v="Siete podpory pre každý krok"/>
        <s v="Sme si rovní II."/>
        <s v="Sociálne inovácie - škálovanie overených nástrojov v sociálnom začlenení "/>
        <s v="Sociálne inovácie - škálovanie overených nástrojov vo vzdelávaní a výchove"/>
        <s v="Sociálne začlenenie odídencov z Ukrajiny"/>
        <s v="SocInoLab - Rozvíjanie inovačných ekosystémov a vytváranie nástrojov na podporu sociálnych inovácií"/>
        <s v="SPACE - centrá pre mladých ľudí"/>
        <s v="Spoločne hľadáme prácu III."/>
        <s v="Spoločne za detstvo bez násilia pre všetky deti"/>
        <s v="Šanca na návrat 2"/>
        <s v="Vekový manažment: Práca prispôsobená životným etapám"/>
        <s v="Výstavba, rekonštrukcia a obnova zariadení starostlivosti o deti do 3 rokov"/>
        <s v="Vytváranie flexibilných foriem starostlivosti o deti vo veku do nástupu na povinné predprimárne vzdelávanie"/>
        <s v="Rovnosť príležitostí prospieva všetkým "/>
        <s v="NP Zvyšovanie zručností zamestnancov "/>
        <s v="DOP Zvyšovanie zručností zamestnancov "/>
        <s v="Zvyšovanie zručností v transformujúcich sa regiónoch"/>
        <s v="Zabezpečovanie komunitných sociálnych služieb s použitím telekomunikačných technológií"/>
        <s v="Zavádzanie housing-led prístupov so sprievodnými opatreniami na zabezpečenie dostupného bývania"/>
        <s v="Zručnosti pre trh práce"/>
        <s v="Zvýšenie odolnosti mäkkých cieľov prostredníctvom posilňovania odborných kapacít a služieb prevencie kriminality"/>
        <s v="Život v komunite pre každé dieťa"/>
        <s v="Centrá excelentnosti OVP"/>
        <s v="Digitálna transformácia vzdelávania a školy"/>
        <s v="Podpora nadanej a talentovanej mládeže"/>
        <s v="Implementácia nového systému prípravy kvalifikovaných dospelých pre trh práce budovaním partnerstiev a personálnych kapacít"/>
        <s v="Pohybom k pohode s konceptom Aktívna škola"/>
        <s v="Monitorovanie a evalvácia úrovne kompetencií dospelých"/>
        <s v="Podpora centier excelentnosti v prepojení na NP CEOVP"/>
        <s v="Podpora kvality a dostupnosti poskytovanej_x000a_starostlivosti v systéme poradenstva a prevencie_x000a_prostredníctvom vybudovania a/alebo modernizácie_x000a_terapeutických miestností vrátane ich vybavenia"/>
        <s v="Podpora modernizácie a skvalitnenia činností zariadení poradenstva a prevencie prostredníctvom zabezpečenia aktuálnych psychodiagnostických nástrojov s cieľom skvalitniť diagnostiku a intervenciu u detí a žiakov"/>
        <s v="Podpora odborného vzdelávania a prípravy v rámci iniciatívy Catching-up regions"/>
        <s v="Podpora pomáhajúcich profesií 3"/>
        <s v="Podpora základných škôl"/>
        <s v="Podpora rozvoja občianskych kompetencií"/>
        <s v="Podpora vzdelávania dospelých v oblasti občianskych kompetencií, mediálnej gramotnosti a rozvoja kritického myslenia dospelých a rozvoj vzdelávania dospelých prostredníctvom regionálnych samospráv"/>
        <s v="Podpora stredných škôl"/>
        <s v="Systém individuálnych vzdelávacích účtov – časť II: Podpora zručností formou individuálnych vzdelávacích účtov "/>
        <s v="Podpora tvorby vzdelávacích politík založených na dôkazoch"/>
        <s v="Podpora VÚC a stredných odborných škôl pri zavádzaní a impelementácii manažérstva kvality"/>
        <s v="Podpora vzdelávacích príležitostí"/>
        <s v="Podpora začlenenia detí a žiakov v súvislosti s vojnovým konfliktom na Ukrajine v roku 2024"/>
        <s v="Rozvoj základných zručností dospelých ako súčasť celoživotného vzdelávania "/>
        <s v="Podpora základných zručností osôb s nízkym vzdelaním"/>
        <s v="Štandardy základných zručností a ich hodnotenie u nízko kvalifikovaných dospelých ako súčasť podpory vzdelávania dospelých"/>
        <s v="Podpora zvyšovania dostupnosti a kvality poradenských a podporných služieb pre študentov vysokých škôl "/>
        <s v="Podpora inkluzívneho vzdelávania Rómov"/>
        <s v="Rozvoj kľúčových kompetencií mládeže cez neformálne vzdelávanie v centrách voľného času"/>
        <s v="Príležitosť pre všetkých"/>
        <s v="Systém individuálnych vzdelávacích účtov – časť I: Elektronická platforma individuálnych vzdelávacích účtov"/>
        <s v="Systémová podpora duševného zdravia a prevencie detí, žiakov a študentov cez systém poradenstva a prevencie"/>
        <s v="Vytvorenie a overenie systému včasného varovania pred predčasným ukončením školskej dochádzky a adresnej podpory žiakov v systéme poradenstva a prevencie"/>
        <s v="Vytvorenie a prevádzka pilotných tréningových centier v stredných odborných školách"/>
        <s v="Vytvorenie vhodných podmienok pre opätovné začlenenie detí v reedukačných centrách do pôvodného sociálneho prostredia"/>
        <s v="EduRadar - Skúmame, evalvujeme, excelujeme"/>
        <s v="Zavedenie manažérstva kvality v OVP a vzdelávania dospelých"/>
        <s v="Zavedenie systematického a dlhodobého monitorovania duševného zdravia detí, žiakov a študentov na Slovensku sledovaním ich vzdelávacieho, kognitívneho, emocionálneho a sociálneho vývinu"/>
        <s v="Národné skríningové centrum v oblasti sekundárnej prevencie skríningu onkologických ochorení - NP"/>
        <s v="Budovanie/zriaďovanie komunitnej psychiatrickej starostlivosti poskytujúcich dlhodobú starostlivosť"/>
        <s v="Doplnenie siete CIZS za účelom transformácie poskytovania ambulantnej zdravotnej starostlivosti na komunitnej úrovni v rámci IÚI"/>
        <s v="Modernizácia  materiálno-technického zabezpečenia existujúcich ambulancií špecializovanej ambulantnej starostlivosti"/>
        <s v="Národný projekt Zdravé komunity"/>
        <s v="Odborná príprava zdravotníckych pracovníkov a realizácia opatrení pri zavádzaní systému v rámci iniciatívy baby friendly hospital na úrovni vybraných poskytovateľov ZS"/>
        <s v="Podpora ďalšieho vzdelávania zdravotníckych pracovníkov - podpora sústavného vzdelávania zdravotníckych pracovníkov"/>
        <s v="Podpora dostupnosti nástrojov posúdenia závažnosti zdrav. stavu pacienta pre laickú verejnosť NP"/>
        <s v="Podpora regionálnych centier (RCIS) prostred. združovania všeobecných lekárov a špecialistov"/>
        <s v="Doplnenie siete centier integrovanej zdravotnej starostlivosti za účelom transformácie poskytovania ambulantnej zdravotnej starostlivosti na komunitnej úrovni Bratislavského samosprávneho kraja v rámci integrovaných územných investícií"/>
        <s v="Podpora zdravého životného štýlu a zlepšenie prevencie ochorení - Zavedenie skríningu na kognitívne a vývinové poruchy detí v ranom veku, včasná intervencia. - NP"/>
        <s v="Prevencia pred šírením epidemiologickej nákazy hepatitídy pre vybrané skupiny MRK"/>
        <s v="Stabilizácia personálu v paliatívnej starostlivosti a vytvorenie  podporných tímov v oblasti dlhodobej a paliatívnej zdravotnej starostlivosti "/>
        <s v="Tvorba štandardných postupov pre poskytovateľov všeobecnej ambulantnej starostlivosti  "/>
        <s v="Zriaďovanie a/alebo podpora samostatných ambulancií v neatraktívnych regiónoch  - Podpora ambulancií ŠAS v neatraktívnych regiónoch (MTZ)"/>
        <s v="Krok za krokom III" u="1"/>
        <s v="Podpora tvorby politiky založenej na dôkazoch" u="1"/>
        <s v="Zabezpečenie dostupnej a prístupnej infraštruktúry pre potreby sociálnych služieb krízovej intervencie, vrátane ich vybavenosti" u="1"/>
        <s v="Investície do infraštruktúry nadpodnikových vzdelávacích centier pomocou najmodernejšieho a inovačného vybavenia a technológií, umožňujúcich odborné vzdelávanie a prípravu na najvyššej úrovni v danom sektore hospodárstva SR" u="1"/>
        <s v="Podpora žiakov z marginalizovaných rómskych komunít, ktorí čelia sociálno-ekonomickým bariéram pri získaní vzdelania" u="1"/>
        <s v="Modernizácia služieb trhu práce 2 (LMS)" u="1"/>
        <s v="Budovanie zariadení SPODaSK na komunitnej úrovni" u="1"/>
        <s v="4P5 ESO4.11_a7 Zavedenie systému monitorovania a hodnotenia kvality v oblasti náhradnej starostlivosti" u="1"/>
        <s v="Podpora dostupnosti nástrojov posúdenia zdrav. stavu dieťata pre laickú verejnosť (pediatrická triáž) NP" u="1"/>
        <s v="Podpora tvorby a zavedenie individuálnych vzdelávacích účtov" u="1"/>
        <s v="4P4 ESO4.12_a5 Vytvorenie jednotného vizuálu a využitie/vytvorenie digitálnych nástrojov za účelom podpory informovanosti o implementácii Záruky pre mladých" u="1"/>
        <s v="Testovanie digitálnych zručností" u="1"/>
        <s v="Vytvorenie systému distribúcie darovaných potravín" u="1"/>
        <s v="Podpora regionálnych centier a integrovaných centrier zdrav. staroslivosti - združovanie všeobecných lekárov a špecialistov" u="1"/>
        <s v="4P5 ESO4.9_a2 Sieťovanie, osvetová a vzdelávacia činnosť, prenos aktivít dobrej praxe v oblasti integrácie cudzincov, programy na posilnenie porozumenia a spolupatričnosti medzi miestnou spoločnosťou a cudzincami" u="1"/>
        <s v="Modernizácia služieb trhu práce (tvorba moderných a efektívnych IKT nástrojov - informačné systémy)" u="1"/>
        <s v="Vyvinúť nový, moderný národný systém hodnotenia kvality škôl a školských zariadení EduRadar - Skúmame, evalvujeme, excelujeme" u="1"/>
        <s v="Debarierizácia objektov, v ktorých sa poskytujú služby zamestnanosti" u="1"/>
        <s v="Podpora stredných škôl pri rozvoji komplexných zručností a gramotností " u="1"/>
        <s v="Nadpodnikové vzdelávacie centrá – podpora budovania personálnych a odborných kapacít v OVP a vzdelávaní dospelých" u="1"/>
        <s v="4P5 ESO4.8_a14 Vznik partnerstiev na miestnej, regionálnej a národnej úrovni pri plánovaní opatrení v sociálnej oblasti" u="1"/>
        <s v="Dobudovanie/materiálno-technické zabezpečenie a rekonštrukcia zariadení dlhodobej (sociálnej a zdravotnej) a následnej starostlivosti komunitného typu" u="1"/>
        <s v="Zvyšovanie zručností jednotlivcov ohrozených chudobou a sociálnym vylúčením v oblasti riešenia zložitých životných situácií a riadenia osobných financií" u="1"/>
        <s v="Inovatívne formy napĺňania cieľov v súlade s konceptom Aktívnej školy" u="1"/>
        <s v="Identifikácia a rozvoj nadaných a talentovaných detí a mládeže prostredníctvom realizácie predmetových olympiád, súťaží, podujatí, iniciatív a podporných aktivít pre aktérov v oblasti práce s nadanou a talentovanou mládežou" u="1"/>
        <s v="4P1 ESO4.1_a1 Zabezpečovanie individualizovaného a komplexného prístupu k znevýhodneným uchádzačom o zamestnanie alebo neaktívnym osobám so zameraním na poradenské činnosti a asistenciu pri identifikácii vhodných podporných nástrojov" u="1"/>
        <s v="Podpora zamestnateľnosti v regióne horná Nitra II. " u="1"/>
        <s v="Národný projekt Kampaň" u="1"/>
        <s v="Zručnosti pre trh práce v transformujúcich sa regiónoch" u="1"/>
        <s v="Rozvoj podporovaného zamestnávania" u="1"/>
        <s v="4P1 ESO4.1_a8 Profesijné poradenstvo pre uchádzačov o zamestnanie" u="1"/>
        <s v="Podpora rozvoja profesijných kompetencií zamestnancov regionálnej samosprávy a podpora celoživotného vzdelávania smerom na občianske vzdelávanie" u="1"/>
        <s v="Rozvíjanie inovačných ekosystémov a vytváranie nástrojov na podporu sociálnych inovácií v regiónoch" u="1"/>
        <s v="Podpora základných zručností nízkokvalifikovaných cieľových skupín/Podpora základných zručností osôb s nízkym vzdelaním" u="1"/>
        <s v="Zjednotenie systému poradenských služieb" u="1"/>
        <s v="Finančné nástroje implementované v rámci priority 8P1 (MPSVR SR)" u="1"/>
        <s v="Zabezpečenie dostatočných odborných kapacít personálu v zdravotníctve -  podpora sústavného vzdelávania v oblasti urgentnej medicíny a záchranárov" u="1"/>
        <s v="Zavádzanie vekového manažmentu pre trh práce" u="1"/>
        <s v="Vzdelávanie v prospech sektorov s nedostatkom pracovnej sily v transformujúcich sa regiónoch" u="1"/>
        <s v="Podpora rozvoja profesijných kompetencií zamestnancov regionálnej samosprávy a podpora celoživotného vzdelávania " u="1"/>
        <s v="Investície do infraštruktúry nadpodnikových vzdelávacích centier pomocou najmodernejšieho a inovačného vybavenia a technológií, umožňujúcich odborné vzdelávanie a prípravu na najvyššej úrovni v danom sektore hospodárstva SR a s tým súvisiaca podpora kapacít" u="1"/>
        <s v="Modernizácia služieb trhu práce (informačné systémy)" u="1"/>
        <s v="4P5 ESO4.8_a12 Zriadenie a prevádzkovanie domov komplexnej pomoci deťom ohrozeným násilím" u="1"/>
        <s v="4P5 ESO4.9_a3 Individualizovaná podpora vzdelávania, vrátane jazykových kurzov, poradenská činnosť pri integrácii, vrátane integrácie vysokokvalifikovaných ŠPTK na trh práce" u="1"/>
        <s v="Vykonávanie komunitnej osvety zdravia najmä pre príslušníkov MRK a znevýhodnené skupiny na podporu zdravia a prevenciu ochorení - NP (Zvýšenie kvalifikácie rómskych asistentov)" u="1"/>
        <s v="Národný projekt Kampaň - Posilnenie povedomia o práve na zdravé a prispôsobené pracovné prostredie" u="1"/>
        <s v="Podpora poskytovania jazykového vzdelávania slovenského jazyka ako cudzieho jazyka pre žiakov a dospelých cudzincov do 29 rokov " u="1"/>
        <s v="Podpora zvyšovania dostupnosti a kvality poradenských a podporných služieb pre študentov vysokých škôl prostredníctvom rozvoja poradenských a podporných centier na vysokých školách. Intervencie budú zamerané na zabezpečenie komplexných služieb v oblasti duševného zdravia a odborných kapacít centier na poskytovanie priamej podpory študentom" u="1"/>
        <s v="Vytváranie flexibilných foriem práce pre seniorov s cieľom podporiť ich zotrvanie v platenom zamestnaní" u="1"/>
        <s v="2N  Nezamestnaní a neaktívni na ceste na trh práce (&quot;2N&quot;)_x000a_(zlúčené výzvy Rozvoj podporovaného zamestnávania a Krok za krokom III.)" u="1"/>
        <s v="Zvyšovanie zručností zamestnancov Vzdelávanie v prospech sektorov s nedostatkom pracovnej sily" u="1"/>
        <s v="Podpora zariadení poradenstva a prevencie v implementácii štandardov  a podporných opatrení v transformácii systému poradenstva a prevencie" u="1"/>
        <s v="Vytváranie flexibilných foriem práce pre rodičov malých detí a pre osoby, ktoré poskytujú neformálnu pomoc rodinným príslušníkom odkázaným na pomoc inej osoby pri sebaobsluhe" u="1"/>
        <s v="4P7 ESO4.1_a2 Inovatívne projekty v oblasti podpory vstupu znevýhodnených a neaktívnych osôb na trh práce" u="1"/>
        <s v="4P7 ESO4.6_a2 Inovatívne projekty v oblasti podpory vstupu znevýhodnených a neaktívnych osôb na trh práce" u="1"/>
        <s v="4P7 ESO4.8_a2 Inovatívne projekty v oblasti podpory vstupu znevýhodnených a neaktívnych osôb na trh práce" u="1"/>
        <s v="4P1 ESO4.1_a9 Poskytovanie finančných príspevkov uchádzačom o zamestnanie za účelom nadobúdania/zmeny zručností potrebných pre aktívnu účasť na trhu práce" u="1"/>
        <s v="Posilnenie kapacít pre monitorovanie, ex-ante a ex-post analýzy vzdelávacích politík  (vrátane experimentov a pravidelných prieskumov) vrátane rozvoja odborných znalostí analytických kapacít, _x000a_podpora prenosu najlepších postupov v oblasti vzdelávacích politík,  posilnenie kapacít pre efektívne využívanie relevantných dát a informácií v procese tvorby a hodnotenia politík_x000a__x000a_Podpora tvorby politiky založenej na dôkazoch_x000a_" u="1"/>
        <s v="Predchádzanie predčasnému ukončovaniu školskej dochádzky pomocou systému včasného varovania a adresnej podpory v systéme poradenstva a prevencie" u="1"/>
        <s v="Podpora regionálnych centier podpory učiteľov v prepojení na Plán obnovy a odolnosti SR" u="1"/>
        <s v="4P1 ESO4.2_a2 Vytvorenie a nastavenie účelného a udržateľného systému spolupráce medzi inštitúciami verejných a neverejných služieb zamestnanosti a medzi inštitúciami služieb zamestnanosti a sociálnych služieb" u="1"/>
        <s v="Dobudovanie komunitných centier a zlepšenie ich vybavenosti" u="1"/>
        <s v="Podpora začlenenia detí a žiakov z UA v MŠ, ZŠ, SŠ* _x000a__x000a_*bude vyhlásená len v prípade schválenia možnosti nadkontrahovania alokácie MŠVVaM SR v Programe Slovensko" u="1"/>
        <s v="Rovnosť príležitostí prospieva všetkým (Vzdelávacie aktivity)" u="1"/>
        <s v="Zavedenie elektronickej platformy individuálnych vzdelávacích účtov" u="1"/>
        <s v="Podpora regionálnych centire integrovaných centrier zdrav. staroslivosti - združovanie všeobecných lekárov a špecialistov" u="1"/>
        <s v="Vytvorenie podmienok na inklúziu žiakov nesprávne zaradených  do špeciálnych škôl  a špeciálnych tried základných škôl  do hlavného vzdelávacieho prúdu" u="1"/>
        <s v="Podpora prechodu zamestnanca do udržateľného zamestnania (outplacement)" u="1"/>
        <s v="Vzdelávacie aktivity a iné odborné činnosti zamerané na podporu zamestnávateľov pri zabezpečovaní nediskriminačných a primeraných podmienok" u="1"/>
        <s v="Nástroje na podporu zamestnanosti najviac znevýhodnených osôb " u="1"/>
        <s v="Modernizácia služieb trhu práce 2 (tvorba moderných a efektívnych IKT nástrojov - LMS)" u="1"/>
        <s v="Rozvoj IKT nástrojov na výkon opatrení SPODaSK (vrátane opatrení vykonávaných subjektami na základe príslušnej akreditácie)" u="1"/>
        <s v="Podpora subjektov sociálnej ekonomiky" u="1"/>
        <s v="Podpora simulačných centier v zdravotníckych zariadeniach" u="1"/>
        <s v="4P5 RSO4.3_a4 Zabezpečenie infraštruktúry dostupného bývania" u="1"/>
        <s v="Odľahčovacia služba " u="1"/>
        <s v="Modernizácia služieb trhu práce (tvorba moderných a efektívnych IKT nástrojov - LMS)" u="1"/>
        <s v="Zavádzanie vekového manažmentu, vrátane vytvárania strategických nástrojov a zabezpečovania súvisiacich údajov" u="1"/>
        <s v="Národný koordinátor jednotných kontaktných miest (JKM) Záruky pre mladých v regiónoch Slovenska" u="1"/>
        <s v=" Národné skríningové centrum v oblasti sekundárnej prevencie skríningu onkologických ochorení - NP" u="1"/>
        <s v="4P5 ESO4.11_a12 Podpora ďalšieho vzdelávania zdravotníckych zamestnancov" u="1"/>
        <s v="4P5 ESO4.11_a11 Podpora zdravého životného štýlu a zlepšenie prevencie ochorení" u="1"/>
        <s v="Posilnenie úlohy centier voľného času pri rozvoji kľúčových kompetencií a zručností mládeže_x000a_" u="1"/>
        <s v="Podpora základných zručností a občianskeho vzdelávania posilnením poradenských služieb pre nízko kvalifikované osoby smerom na rozvoj základných zručností " u="1"/>
        <s v="Adaptácia pracovných síl v kontexte digitálnej transformácie" u="1"/>
        <s v="Národný projekt terénna sociálna práca a komunitné centrá" u="1"/>
        <s v="Podpora udržateľného sociálneho hospodárstva " u="1"/>
        <s v="Podpora rozvoja gramotností , podpora personalizácie výchovy a vzdelávania a inkluzívneho prístupu, podpora vyrovnávania rozdielov prostredníctvom efektívneho vzdelávania zameraného na potreby 21. storočia" u="1"/>
        <s v="Posilnenie spolupráce so sektorovými radami vo vzťahu k anticipácii dopytu po vedomostiach a zručnostiach" u="1"/>
        <s v="4P1 ESO4.1_a1 Zabezp. individualizovaného a komplexného prístupu k znevýhodneným uchádzačom o zam. alebo neaktívnym osobám so zameraním na poradenské činnosti a asistenciu pri identifikácii vhodných podporných nástrojov" u="1"/>
        <s v="Vzdelávanie v prospech sektorov s nedostatkom pracovnej sily" u="1"/>
      </sharedItems>
    </cacheField>
    <cacheField name="Oprávnení žiadatelia " numFmtId="0">
      <sharedItems/>
    </cacheField>
    <cacheField name="Predpokladaný termín vyhlásenia výzvy" numFmtId="0">
      <sharedItems containsDate="1" containsMixedTypes="1" minDate="2023-07-17T00:00:00" maxDate="2024-12-21T00:00:00"/>
    </cacheField>
    <cacheField name="Alokácia pridelená na výzvu (zdroj EÚ)" numFmtId="165">
      <sharedItems containsString="0" containsBlank="1" containsNumber="1" minValue="462641" maxValue="214417150.19999999"/>
    </cacheField>
    <cacheField name="Špecifický cieľ (kód)" numFmtId="0">
      <sharedItems count="17">
        <s v="ESO4.1"/>
        <s v="ESO4.2"/>
        <s v="ESO4.12"/>
        <s v="RSO4.5"/>
        <s v="RSO4.3"/>
        <s v="RSO4.1"/>
        <s v="ESO4.4"/>
        <s v="ESO4.11"/>
        <s v="JSO8.1"/>
        <s v="ESO4.3"/>
        <s v="ESO4.8"/>
        <s v="ESO4.9"/>
        <s v="ESO4.13"/>
        <s v="ESO4.6"/>
        <s v="ESO4.7"/>
        <s v="ESO4.5"/>
        <s v="RSO4.2"/>
      </sharedItems>
    </cacheField>
    <cacheField name="Špecifický cieľ názov" numFmtId="0">
      <sharedItems longText="1"/>
    </cacheField>
    <cacheField name="Sprostredkovateľský orgán /vyhlasovateľ výzvy" numFmtId="0">
      <sharedItems count="5">
        <s v="MPSVR SR"/>
        <s v="MŠVVM SR"/>
        <s v="MZ SR"/>
        <s v="MIRRI SR" u="1"/>
        <s v="MŠVVaŠ SR" u="1"/>
      </sharedItems>
    </cacheField>
    <cacheField name="Priorita" numFmtId="0">
      <sharedItems count="8">
        <s v="4P4 Záruka pre mladých "/>
        <s v="4P1 Adaptabilný a prístupný trh práce"/>
        <s v="4P5 Aktívne začlenenie a dostupné služby"/>
        <s v="4P7 Sociálne inovácie a experimenty "/>
        <s v="4P3 Zručnosti pre lepšiu adaptabilitu a inklúziu"/>
        <s v="8P1 Fond na spravodlivú transformáciu"/>
        <s v="4P8 Potravinová a materiálna deprivácia "/>
        <s v="4P2 Kvalitné a inkluzívne vzdelávanie"/>
      </sharedItems>
    </cacheField>
    <cacheField name="Stav" numFmtId="0">
      <sharedItems count="5">
        <s v="SCHVÁLENÁ"/>
        <s v="ZMLUVA UZAVRETÁ"/>
        <s v="VYHLÁSENÁ"/>
        <s v="V PRÍPRAVE"/>
        <s v="akcia PSK" u="1"/>
      </sharedItems>
    </cacheField>
    <cacheField name="Synergia/komplementarita" numFmtId="0">
      <sharedItems count="22">
        <s v="podpora NEET"/>
        <s v="potreby trhu práce"/>
        <s v="krízová intervencia"/>
        <s v="podpora zamestnateľnosti"/>
        <s v="podpora sociálnych služieb"/>
        <s v="podpora MRK"/>
        <s v="aktívne začlenenie"/>
        <s v="podpora pracovných miest"/>
        <s v="dostupné bývanie"/>
        <s v="sociálna ekonomika"/>
        <s v="integrácia cudzincov"/>
        <s v="upskiling / reskiling"/>
        <s v="včasná intervencia"/>
        <s v="podpora sociálnych partnerov"/>
        <s v="podpora zdravotne znevýhodnených"/>
        <s v="podpora inkluzívneho vzdelávania"/>
        <s v="podpora duševného zdravia"/>
        <s v="sektorové vzdelávanie"/>
        <s v="podpora gramotnosti"/>
        <s v="podpora zdravia"/>
        <s v="výchovné poradenstvo a prevencia"/>
        <s v="podpora novej kultúry na školách"/>
      </sharedItems>
    </cacheField>
    <cacheField name="Help column" numFmtId="0">
      <sharedItems/>
    </cacheField>
    <cacheField name="Alokácia ŠC" numFmtId="0">
      <sharedItems containsSemiMixedTypes="0" containsString="0" containsNumber="1" containsInteger="1" minValue="10000000" maxValue="398657044"/>
    </cacheField>
  </cacheFields>
  <extLst>
    <ext xmlns:x14="http://schemas.microsoft.com/office/spreadsheetml/2009/9/main" uri="{725AE2AE-9491-48be-B2B4-4EB974FC3084}">
      <x14:pivotCacheDefinition pivotCacheId="2"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count="238">
  <r>
    <x v="0"/>
    <s v="Digitálna koalícia"/>
    <s v="1Q 2025"/>
    <n v="7211023.8499999996"/>
    <x v="0"/>
    <s v="Zlepšenie prístupu k zamestnaniu a aktivačným opatreniam pre všetkých uchádzačov o zamestnanie, predovšetkým mladých ľudí, a to najmä vykonávaním záruky pre mladých ľudí, pre dlhodobo nezamestnaných a znevýhodnené skupiny na trhu práce a neaktívne osoby, ako aj prostredníctvom podpory samostatnej zárobkovej činnosti a sociálneho hospodárstva;"/>
    <s v="MPSVR SR"/>
    <x v="0"/>
    <x v="0"/>
    <x v="0"/>
    <s v="ESO4.14P4 Záruka pre mladých MPSVR SR"/>
    <n v="198802012"/>
    <x v="0"/>
  </r>
  <r>
    <x v="0"/>
    <s v="Digitálna koalícia"/>
    <s v="1Q 2025"/>
    <n v="7211023.8499999996"/>
    <x v="0"/>
    <s v="Zlepšenie prístupu k zamestnaniu a aktivačným opatreniam pre všetkých uchádzačov o zamestnanie, predovšetkým mladých ľudí, a to najmä vykonávaním záruky pre mladých ľudí, pre dlhodobo nezamestnaných a znevýhodnené skupiny na trhu práce a neaktívne osoby, ako aj prostredníctvom podpory samostatnej zárobkovej činnosti a sociálneho hospodárstva;"/>
    <s v="MPSVR SR"/>
    <x v="0"/>
    <x v="0"/>
    <x v="1"/>
    <s v="ESO4.14P4 Záruka pre mladých MPSVR SR"/>
    <n v="198802012"/>
    <x v="0"/>
  </r>
  <r>
    <x v="1"/>
    <s v="Aliancia sektorových rád"/>
    <d v="2023-11-24T00:00:00"/>
    <n v="25400764.199999999"/>
    <x v="1"/>
    <s v="Modernizácia inštitúcií a služieb trhu práce s cieľom posúdiť a predvídať potreby v oblasti zručností a zabezpečiť včasnú a cielenú pomoc a podporu v záujme zosúladenia ponuky s potrebami trhu práce, ako aj pri prechodoch medzi zamestnaniami a mobilite"/>
    <s v="MPSVR SR"/>
    <x v="1"/>
    <x v="1"/>
    <x v="2"/>
    <s v="ESO4.24P1 Adaptabilný a prístupný trh práceMPSVR SR"/>
    <n v="58700000"/>
    <x v="1"/>
  </r>
  <r>
    <x v="1"/>
    <s v="Aliancia sektorových rád"/>
    <d v="2023-11-24T00:00:00"/>
    <n v="25400764.199999999"/>
    <x v="1"/>
    <s v="Modernizácia inštitúcií a služieb trhu práce s cieľom posúdiť a predvídať potreby v oblasti zručností a zabezpečiť včasnú a cielenú pomoc a podporu v záujme zosúladenia ponuky s potrebami trhu práce, ako aj pri prechodoch medzi zamestnaniami a mobilite"/>
    <s v="MPSVR SR"/>
    <x v="1"/>
    <x v="1"/>
    <x v="3"/>
    <s v="ESO4.24P1 Adaptabilný a prístupný trh práceMPSVR SR"/>
    <n v="58700000"/>
    <x v="1"/>
  </r>
  <r>
    <x v="2"/>
    <s v="Ústredie práce, sociálnych vecí a rodiny"/>
    <d v="2023-11-14T00:00:00"/>
    <n v="7050001.1399999997"/>
    <x v="2"/>
    <s v="Podpora sociálnej integrácie osôb ohrozených chudobou alebo sociálnym vylúčením vrátane najodkázanejších osôb a detí"/>
    <s v="MPSVR SR"/>
    <x v="2"/>
    <x v="1"/>
    <x v="4"/>
    <s v="ESO4.124P5 Aktívne začlenenie a dostupné službyMPSVR SR"/>
    <n v="195250000"/>
    <x v="2"/>
  </r>
  <r>
    <x v="2"/>
    <s v="Ústredie práce, sociálnych vecí a rodiny"/>
    <d v="2023-11-14T00:00:00"/>
    <n v="7050001.1399999997"/>
    <x v="2"/>
    <s v="Podpora sociálnej integrácie osôb ohrozených chudobou alebo sociálnym vylúčením vrátane najodkázanejších osôb a detí"/>
    <s v="MPSVR SR"/>
    <x v="2"/>
    <x v="1"/>
    <x v="5"/>
    <s v="ESO4.124P5 Aktívne začlenenie a dostupné službyMPSVR SR"/>
    <n v="195250000"/>
    <x v="2"/>
  </r>
  <r>
    <x v="3"/>
    <s v="Ústredie práce, sociálnych vecí a rodiny"/>
    <d v="2025-04-23T00:00:00"/>
    <n v="16060513"/>
    <x v="0"/>
    <s v="Zlepšenie prístupu k zamestnaniu a aktivačným opatreniam pre všetkých uchádzačov o zamestnanie, predovšetkým mladých ľudí, a to najmä vykonávaním záruky pre mladých ľudí, pre dlhodobo nezamestnaných a znevýhodnené skupiny na trhu práce a neaktívne osoby, ako aj prostredníctvom podpory samostatnej zárobkovej činnosti a sociálneho hospodárstva;"/>
    <s v="MPSVR SR"/>
    <x v="1"/>
    <x v="2"/>
    <x v="6"/>
    <s v="ESO4.14P1 Adaptabilný a prístupný trh práceMPSVR SR"/>
    <n v="398657044"/>
    <x v="3"/>
  </r>
  <r>
    <x v="3"/>
    <s v="Ústredie práce, sociálnych vecí a rodiny"/>
    <d v="2025-04-23T00:00:00"/>
    <n v="6883076"/>
    <x v="0"/>
    <s v="Zlepšenie prístupu k zamestnaniu a aktivačným opatreniam pre všetkých uchádzačov o zamestnanie, predovšetkým mladých ľudí, a to najmä vykonávaním záruky pre mladých ľudí, pre dlhodobo nezamestnaných a znevýhodnené skupiny na trhu práce a neaktívne osoby, ako aj prostredníctvom podpory samostatnej zárobkovej činnosti a sociálneho hospodárstva;"/>
    <s v="MPSVR SR"/>
    <x v="0"/>
    <x v="2"/>
    <x v="1"/>
    <s v="ESO4.14P4 Záruka pre mladých MPSVR SR"/>
    <n v="198802012"/>
    <x v="3"/>
  </r>
  <r>
    <x v="4"/>
    <s v="IUI/DOP"/>
    <d v="2024-12-30T00:00:00"/>
    <n v="48293485"/>
    <x v="3"/>
    <s v="Zabezpečenie rovného prístupu k zdravotnej starostlivosti a zvýšenie odolnosti systémov zdravotnej starostlivosti vrátane primárnej starostlivosti a podpory prechodu z inštitucionálnej starostlivosti na rodinnú a komunitnú starostlivosť"/>
    <s v="MPSVR SR"/>
    <x v="2"/>
    <x v="2"/>
    <x v="7"/>
    <s v="RSO4.54P5 Aktívne začlenenie a dostupné službyMPSVR SR"/>
    <n v="97458819"/>
    <x v="4"/>
  </r>
  <r>
    <x v="5"/>
    <s v="IUI/DOP"/>
    <d v="2024-12-30T00:00:00"/>
    <n v="51307524"/>
    <x v="4"/>
    <s v="Podpora sociálno-ekonomického začlenenia marginalizovaných komunít, domácností s nízkym príjmom a znevýhodnených skupín vrátane osôb s osobitnými potrebami prostredníctvom integrovaných akcií vrátane bývania a sociálnych služieb"/>
    <s v="MPSVR SR"/>
    <x v="2"/>
    <x v="2"/>
    <x v="5"/>
    <s v="RSO4.34P5 Aktívne začlenenie a dostupné službyMPSVR SR"/>
    <n v="55288504"/>
    <x v="4"/>
  </r>
  <r>
    <x v="5"/>
    <s v="IUI/DOP"/>
    <d v="2024-12-30T00:00:00"/>
    <n v="51307524"/>
    <x v="4"/>
    <s v="Podpora sociálno-ekonomického začlenenia marginalizovaných komunít, domácností s nízkym príjmom a znevýhodnených skupín vrátane osôb s osobitnými potrebami prostredníctvom integrovaných akcií vrátane bývania a sociálnych služieb"/>
    <s v="MPSVR SR"/>
    <x v="2"/>
    <x v="2"/>
    <x v="7"/>
    <s v="RSO4.34P5 Aktívne začlenenie a dostupné službyMPSVR SR"/>
    <n v="55288504"/>
    <x v="4"/>
  </r>
  <r>
    <x v="5"/>
    <s v="IUI/DOP"/>
    <d v="2024-12-30T00:00:00"/>
    <n v="51307524"/>
    <x v="4"/>
    <s v="Podpora sociálno-ekonomického začlenenia marginalizovaných komunít, domácností s nízkym príjmom a znevýhodnených skupín vrátane osôb s osobitnými potrebami prostredníctvom integrovaných akcií vrátane bývania a sociálnych služieb"/>
    <s v="MPSVR SR"/>
    <x v="2"/>
    <x v="2"/>
    <x v="4"/>
    <s v="RSO4.34P5 Aktívne začlenenie a dostupné službyMPSVR SR"/>
    <n v="55288504"/>
    <x v="4"/>
  </r>
  <r>
    <x v="6"/>
    <s v="MPSVR SR"/>
    <s v="3Q 2025"/>
    <n v="2720000"/>
    <x v="4"/>
    <s v="Podpora sociálno-ekonomického začlenenia marginalizovaných komunít, domácností s nízkym príjmom a znevýhodnených skupín vrátane osôb s osobitnými potrebami prostredníctvom integrovaných akcií vrátane bývania a sociálnych služieb"/>
    <s v="MPSVR SR"/>
    <x v="2"/>
    <x v="3"/>
    <x v="4"/>
    <s v="RSO4.34P5 Aktívne začlenenie a dostupné službyMPSVR SR"/>
    <n v="55288504"/>
    <x v="4"/>
  </r>
  <r>
    <x v="7"/>
    <s v="DOP - rôzne subjekty "/>
    <d v="2024-10-10T00:00:00"/>
    <n v="3838618.4"/>
    <x v="2"/>
    <s v="Podpora sociálnej integrácie osôb ohrozených chudobou alebo sociálnym vylúčením vrátane najodkázanejších osôb a detí"/>
    <s v="MPSVR SR"/>
    <x v="2"/>
    <x v="1"/>
    <x v="8"/>
    <s v="ESO4.124P5 Aktívne začlenenie a dostupné službyMPSVR SR"/>
    <n v="195250000"/>
    <x v="5"/>
  </r>
  <r>
    <x v="7"/>
    <s v="DOP - rôzne subjekty "/>
    <d v="2024-10-10T00:00:00"/>
    <n v="3838618.4"/>
    <x v="2"/>
    <s v="Podpora sociálnej integrácie osôb ohrozených chudobou alebo sociálnym vylúčením vrátane najodkázanejších osôb a detí"/>
    <s v="MPSVR SR"/>
    <x v="2"/>
    <x v="1"/>
    <x v="9"/>
    <s v="ESO4.124P5 Aktívne začlenenie a dostupné službyMPSVR SR"/>
    <n v="195250000"/>
    <x v="6"/>
  </r>
  <r>
    <x v="8"/>
    <s v="DOP - rôzne subjekty "/>
    <s v="2Q 2025"/>
    <n v="4990000"/>
    <x v="0"/>
    <s v="Zlepšenie prístupu k zamestnaniu a aktivačným opatreniam pre všetkých uchádzačov o zamestnanie, predovšetkým mladých ľudí, a to najmä vykonávaním záruky pre mladých ľudí, pre dlhodobo nezamestnaných a znevýhodnené skupiny na trhu práce a neaktívne osoby, ako aj prostredníctvom podpory samostatnej zárobkovej činnosti a sociálneho hospodárstva;"/>
    <s v="MPSVR SR"/>
    <x v="3"/>
    <x v="3"/>
    <x v="1"/>
    <s v="ESO4.14P7 Sociálne inovácie a experimenty MPSVR SR"/>
    <n v="26530000"/>
    <x v="7"/>
  </r>
  <r>
    <x v="9"/>
    <s v="Ústredie práce, sociálnych vecí a rodiny"/>
    <d v="2025-03-15T00:00:00"/>
    <n v="1144740"/>
    <x v="5"/>
    <s v="Zvyšovanie účinnosti a inkluzívnosti trhov práce a prístupu ku kvalitnému zamestnaniu rozvíjaním sociálnej_x000a_infraštruktúry a podporou sociálneho hospodárstva"/>
    <s v="MPSVR SR"/>
    <x v="1"/>
    <x v="2"/>
    <x v="2"/>
    <s v="RSO4.14P1 Adaptabilný a prístupný trh práceMPSVR SR"/>
    <n v="51206450"/>
    <x v="8"/>
  </r>
  <r>
    <x v="9"/>
    <s v="Ústredie práce, sociálnych vecí a rodiny"/>
    <d v="2025-03-15T00:00:00"/>
    <n v="1144740"/>
    <x v="5"/>
    <s v="Zvyšovanie účinnosti a inkluzívnosti trhov práce a prístupu ku kvalitnému zamestnaniu rozvíjaním sociálnej_x000a_infraštruktúry a podporou sociálneho hospodárstva"/>
    <s v="MPSVR SR"/>
    <x v="1"/>
    <x v="2"/>
    <x v="10"/>
    <s v="RSO4.14P1 Adaptabilný a prístupný trh práceMPSVR SR"/>
    <n v="51206450"/>
    <x v="8"/>
  </r>
  <r>
    <x v="9"/>
    <s v="Ústredie práce, sociálnych vecí a rodiny"/>
    <d v="2025-03-15T00:00:00"/>
    <n v="1144740"/>
    <x v="5"/>
    <s v="Zvyšovanie účinnosti a inkluzívnosti trhov práce a prístupu ku kvalitnému zamestnaniu rozvíjaním sociálnej_x000a_infraštruktúry a podporou sociálneho hospodárstva"/>
    <s v="MPSVR SR"/>
    <x v="1"/>
    <x v="2"/>
    <x v="9"/>
    <s v="RSO4.14P1 Adaptabilný a prístupný trh práceMPSVR SR"/>
    <n v="51206450"/>
    <x v="8"/>
  </r>
  <r>
    <x v="9"/>
    <s v="Ústredie práce, sociálnych vecí a rodiny"/>
    <d v="2025-03-15T00:00:00"/>
    <n v="1144740"/>
    <x v="5"/>
    <s v="Zvyšovanie účinnosti a inkluzívnosti trhov práce a prístupu ku kvalitnému zamestnaniu rozvíjaním sociálnej_x000a_infraštruktúry a podporou sociálneho hospodárstva"/>
    <s v="MPSVR SR"/>
    <x v="1"/>
    <x v="2"/>
    <x v="6"/>
    <s v="RSO4.14P1 Adaptabilný a prístupný trh práceMPSVR SR"/>
    <n v="51206450"/>
    <x v="8"/>
  </r>
  <r>
    <x v="10"/>
    <s v="DOP - vybrané subjekty"/>
    <s v="2Q 2025"/>
    <n v="8713148"/>
    <x v="3"/>
    <s v="Zabezpečenie rovného prístupu k zdravotnej starostlivosti a zvýšenie odolnosti systémov zdravotnej starostlivosti vrátane primárnej starostlivosti a podpory prechodu z inštitucionálnej starostlivosti na rodinnú a komunitnú starostlivosť"/>
    <s v="MPSVR SR"/>
    <x v="2"/>
    <x v="3"/>
    <x v="7"/>
    <s v="RSO4.54P5 Aktívne začlenenie a dostupné službyMPSVR SR"/>
    <n v="97458819"/>
    <x v="4"/>
  </r>
  <r>
    <x v="11"/>
    <s v="MPSVR SR"/>
    <s v="4Q 2025"/>
    <m/>
    <x v="5"/>
    <s v="Zvyšovanie účinnosti a inkluzívnosti trhov práce a prístupu ku kvalitnému zamestnaniu rozvíjaním sociálnej_x000a_infraštruktúry a podporou sociálneho hospodárstva"/>
    <s v="MPSVR SR"/>
    <x v="1"/>
    <x v="3"/>
    <x v="2"/>
    <s v="RSO4.14P1 Adaptabilný a prístupný trh práceMPSVR SR"/>
    <n v="51206450"/>
    <x v="9"/>
  </r>
  <r>
    <x v="12"/>
    <s v="Digitálna koalícia"/>
    <s v="2Q 2025"/>
    <n v="10446608"/>
    <x v="6"/>
    <s v="Podpora adaptácie pracovníkov, podnikov a podnikateľov na zmeny, ako aj aktívneho a zdravého starnutia a zdravého a vhodne prispôsobeného pracovného prostredia, ktoré rieši zdravotné riziká"/>
    <s v="MPSVR SR"/>
    <x v="4"/>
    <x v="0"/>
    <x v="2"/>
    <s v="ESO4.44P3 Zručnosti pre lepšiu adaptabilitu a inklúziuMPSVR SR"/>
    <n v="92320000"/>
    <x v="10"/>
  </r>
  <r>
    <x v="12"/>
    <s v="Digitálna koalícia"/>
    <s v="2Q 2025"/>
    <n v="10446608"/>
    <x v="6"/>
    <s v="Podpora adaptácie pracovníkov, podnikov a podnikateľov na zmeny, ako aj aktívneho a zdravého starnutia a zdravého a vhodne prispôsobeného pracovného prostredia, ktoré rieši zdravotné riziká"/>
    <s v="MPSVR SR"/>
    <x v="4"/>
    <x v="0"/>
    <x v="0"/>
    <s v="ESO4.44P3 Zručnosti pre lepšiu adaptabilitu a inklúziuMPSVR SR"/>
    <n v="92320000"/>
    <x v="10"/>
  </r>
  <r>
    <x v="13"/>
    <s v="VÚC"/>
    <s v="4Q 2025"/>
    <n v="8000000"/>
    <x v="7"/>
    <s v="Zlepšovanie rovného a včasného prístupu ku kvalitným, udržateľným a cenovo dostupným službám vrátane služieb, ktoré podporujú prístup k bývaniu a individualizovanú starostlivosť vrátane zdravotnej starostlivosti; modernizácia systémov sociálnej ochrany, vrátane podpory prístupu k sociálnej ochrane, s osobitným zameraním na deti a znevýhodnené skupiny; zlepšovanie prístupnosti, a to aj pre osoby so zdravotným postihnutím, účinnosti a odolnosti systémov zdravotnej starostlivosti a služieb dlhodobej starostlivosti"/>
    <s v="MPSVR SR"/>
    <x v="2"/>
    <x v="3"/>
    <x v="7"/>
    <s v="ESO4.114P5 Aktívne začlenenie a dostupné službyMPSVR SR"/>
    <n v="158850355"/>
    <x v="11"/>
  </r>
  <r>
    <x v="14"/>
    <s v="Slovak Investment Holding, a. s. (FN)"/>
    <d v="2024-01-10T00:00:00"/>
    <n v="23000000"/>
    <x v="5"/>
    <s v="Zvyšovanie účinnosti a inkluzívnosti trhov práce a prístupu ku kvalitnému zamestnaniu rozvíjaním sociálnej_x000a_infraštruktúry a podporou sociálneho hospodárstva"/>
    <s v="MPSVR SR"/>
    <x v="1"/>
    <x v="1"/>
    <x v="10"/>
    <s v="RSO4.14P1 Adaptabilný a prístupný trh práceMPSVR SR"/>
    <n v="51206450"/>
    <x v="4"/>
  </r>
  <r>
    <x v="14"/>
    <s v="Slovak Investment Holding, a. s. (FN)"/>
    <d v="2024-01-10T00:00:00"/>
    <n v="23000000"/>
    <x v="5"/>
    <s v="Zvyšovanie účinnosti a inkluzívnosti trhov práce a prístupu ku kvalitnému zamestnaniu rozvíjaním sociálnej_x000a_infraštruktúry a podporou sociálneho hospodárstva"/>
    <s v="MPSVR SR"/>
    <x v="1"/>
    <x v="1"/>
    <x v="8"/>
    <s v="RSO4.14P1 Adaptabilný a prístupný trh práceMPSVR SR"/>
    <n v="51206450"/>
    <x v="4"/>
  </r>
  <r>
    <x v="14"/>
    <s v="Slovak Investment Holding, a. s. (FN)"/>
    <d v="2024-01-10T00:00:00"/>
    <n v="23000000"/>
    <x v="5"/>
    <s v="Zvyšovanie účinnosti a inkluzívnosti trhov práce a prístupu ku kvalitnému zamestnaniu rozvíjaním sociálnej_x000a_infraštruktúry a podporou sociálneho hospodárstva"/>
    <s v="MPSVR SR"/>
    <x v="1"/>
    <x v="1"/>
    <x v="11"/>
    <s v="RSO4.14P1 Adaptabilný a prístupný trh práceMPSVR SR"/>
    <n v="51206450"/>
    <x v="4"/>
  </r>
  <r>
    <x v="14"/>
    <s v="Slovak Investment Holding, a. s. (FN)"/>
    <d v="2024-01-10T00:00:00"/>
    <n v="20125000"/>
    <x v="4"/>
    <s v="Podpora sociálno-ekonomického začlenenia marginalizovaných komunít, domácností s nízkym príjmom a znevýhodnených skupín vrátane osôb s osobitnými potrebami prostredníctvom integrovaných akcií vrátane bývania a sociálnych služieb"/>
    <s v="MPSVR SR"/>
    <x v="2"/>
    <x v="1"/>
    <x v="8"/>
    <s v="RSO4.34P5 Aktívne začlenenie a dostupné službyMPSVR SR"/>
    <n v="55288504"/>
    <x v="4"/>
  </r>
  <r>
    <x v="15"/>
    <s v="Slovak Investment Holding, a. s. (FN)"/>
    <d v="2024-01-10T00:00:00"/>
    <n v="5000000"/>
    <x v="8"/>
    <s v="Umožnenie regiónom a ľuďom riešiť dôsledky v sociálnej, hospodárskej a environmentálnej oblasti, ako aj v oblasti zamestnanosti spôsobené transformáciou smerom k energetickým a klimatickým cieľom Únie na rok 2030 a k dosiahnutiu cieľa klimaticky neutrálneho hospodárstva Únie do roku 2050 na základe Parížskej dohody"/>
    <s v="MPSVR SR"/>
    <x v="5"/>
    <x v="1"/>
    <x v="11"/>
    <s v="JSO8.18P1 Fond na spravodlivú transformáciuMPSVR SR"/>
    <n v="29538310"/>
    <x v="4"/>
  </r>
  <r>
    <x v="16"/>
    <s v="Ústredie práce, sociálnych vecí a rodiny"/>
    <d v="2024-03-12T00:00:00"/>
    <n v="71725577.060000002"/>
    <x v="0"/>
    <s v="Zlepšenie prístupu k zamestnaniu a aktivačným opatreniam pre všetkých uchádzačov o zamestnanie, predovšetkým mladých ľudí, a to najmä vykonávaním záruky pre mladých ľudí, pre dlhodobo nezamestnaných a znevýhodnené skupiny na trhu práce a neaktívne osoby, ako aj prostredníctvom podpory samostatnej zárobkovej činnosti a sociálneho hospodárstva;"/>
    <s v="MPSVR SR"/>
    <x v="1"/>
    <x v="1"/>
    <x v="10"/>
    <s v="ESO4.14P1 Adaptabilný a prístupný trh práceMPSVR SR"/>
    <n v="398657044"/>
    <x v="12"/>
  </r>
  <r>
    <x v="16"/>
    <s v="Ústredie práce, sociálnych vecí a rodiny"/>
    <d v="2024-03-12T00:00:00"/>
    <n v="71725577.060000002"/>
    <x v="0"/>
    <s v="Zlepšenie prístupu k zamestnaniu a aktivačným opatreniam pre všetkých uchádzačov o zamestnanie, predovšetkým mladých ľudí, a to najmä vykonávaním záruky pre mladých ľudí, pre dlhodobo nezamestnaných a znevýhodnené skupiny na trhu práce a neaktívne osoby, ako aj prostredníctvom podpory samostatnej zárobkovej činnosti a sociálneho hospodárstva;"/>
    <s v="MPSVR SR"/>
    <x v="1"/>
    <x v="1"/>
    <x v="6"/>
    <s v="ESO4.14P1 Adaptabilný a prístupný trh práceMPSVR SR"/>
    <n v="398657044"/>
    <x v="12"/>
  </r>
  <r>
    <x v="16"/>
    <s v="Ústredie práce, sociálnych vecí a rodiny"/>
    <d v="2024-03-12T00:00:00"/>
    <n v="48496534.780000001"/>
    <x v="0"/>
    <s v="Zlepšenie prístupu k zamestnaniu a aktivačným opatreniam pre všetkých uchádzačov o zamestnanie, predovšetkým mladých ľudí, a to najmä vykonávaním záruky pre mladých ľudí, pre dlhodobo nezamestnaných a znevýhodnené skupiny na trhu práce a neaktívne osoby, ako aj prostredníctvom podpory samostatnej zárobkovej činnosti a sociálneho hospodárstva;"/>
    <s v="MPSVR SR"/>
    <x v="0"/>
    <x v="1"/>
    <x v="1"/>
    <s v="ESO4.14P4 Záruka pre mladých MPSVR SR"/>
    <n v="198802012"/>
    <x v="13"/>
  </r>
  <r>
    <x v="17"/>
    <s v="Ústredie práce, sociálnych vecí a rodiny"/>
    <d v="2023-12-11T00:00:00"/>
    <n v="22896038.899999999"/>
    <x v="0"/>
    <s v="Zlepšenie prístupu k zamestnaniu a aktivačným opatreniam pre všetkých uchádzačov o zamestnanie, predovšetkým mladých ľudí, a to najmä vykonávaním záruky pre mladých ľudí, pre dlhodobo nezamestnaných a znevýhodnené skupiny na trhu práce a neaktívne osoby, ako aj prostredníctvom podpory samostatnej zárobkovej činnosti a sociálneho hospodárstva;"/>
    <s v="MPSVR SR"/>
    <x v="1"/>
    <x v="1"/>
    <x v="6"/>
    <s v="ESO4.14P1 Adaptabilný a prístupný trh práceMPSVR SR"/>
    <n v="398657044"/>
    <x v="14"/>
  </r>
  <r>
    <x v="17"/>
    <s v="Ústredie práce, sociálnych vecí a rodiny"/>
    <d v="2023-12-11T00:00:00"/>
    <n v="22896038.899999999"/>
    <x v="0"/>
    <s v="Zlepšenie prístupu k zamestnaniu a aktivačným opatreniam pre všetkých uchádzačov o zamestnanie, predovšetkým mladých ľudí, a to najmä vykonávaním záruky pre mladých ľudí, pre dlhodobo nezamestnaných a znevýhodnené skupiny na trhu práce a neaktívne osoby, ako aj prostredníctvom podpory samostatnej zárobkovej činnosti a sociálneho hospodárstva;"/>
    <s v="MPSVR SR"/>
    <x v="1"/>
    <x v="1"/>
    <x v="5"/>
    <s v="ESO4.14P1 Adaptabilný a prístupný trh práceMPSVR SR"/>
    <n v="398657044"/>
    <x v="14"/>
  </r>
  <r>
    <x v="17"/>
    <s v="Ústredie práce, sociálnych vecí a rodiny"/>
    <d v="2023-12-11T00:00:00"/>
    <n v="11448019.449999999"/>
    <x v="0"/>
    <s v="Zlepšenie prístupu k zamestnaniu a aktivačným opatreniam pre všetkých uchádzačov o zamestnanie, predovšetkým mladých ľudí, a to najmä vykonávaním záruky pre mladých ľudí, pre dlhodobo nezamestnaných a znevýhodnené skupiny na trhu práce a neaktívne osoby, ako aj prostredníctvom podpory samostatnej zárobkovej činnosti a sociálneho hospodárstva;"/>
    <s v="MPSVR SR"/>
    <x v="0"/>
    <x v="1"/>
    <x v="6"/>
    <s v="ESO4.14P4 Záruka pre mladých MPSVR SR"/>
    <n v="198802012"/>
    <x v="14"/>
  </r>
  <r>
    <x v="17"/>
    <s v="Ústredie práce, sociálnych vecí a rodiny"/>
    <d v="2023-12-11T00:00:00"/>
    <n v="11448019.449999999"/>
    <x v="0"/>
    <s v="Zlepšenie prístupu k zamestnaniu a aktivačným opatreniam pre všetkých uchádzačov o zamestnanie, predovšetkým mladých ľudí, a to najmä vykonávaním záruky pre mladých ľudí, pre dlhodobo nezamestnaných a znevýhodnené skupiny na trhu práce a neaktívne osoby, ako aj prostredníctvom podpory samostatnej zárobkovej činnosti a sociálneho hospodárstva;"/>
    <s v="MPSVR SR"/>
    <x v="0"/>
    <x v="1"/>
    <x v="5"/>
    <s v="ESO4.14P4 Záruka pre mladých MPSVR SR"/>
    <n v="198802012"/>
    <x v="14"/>
  </r>
  <r>
    <x v="17"/>
    <s v="Ústredie práce, sociálnych vecí a rodiny"/>
    <d v="2023-12-11T00:00:00"/>
    <n v="11448019.449999999"/>
    <x v="0"/>
    <s v="Zlepšenie prístupu k zamestnaniu a aktivačným opatreniam pre všetkých uchádzačov o zamestnanie, predovšetkým mladých ľudí, a to najmä vykonávaním záruky pre mladých ľudí, pre dlhodobo nezamestnaných a znevýhodnené skupiny na trhu práce a neaktívne osoby, ako aj prostredníctvom podpory samostatnej zárobkovej činnosti a sociálneho hospodárstva;"/>
    <s v="MPSVR SR"/>
    <x v="0"/>
    <x v="1"/>
    <x v="1"/>
    <s v="ESO4.14P4 Záruka pre mladých MPSVR SR"/>
    <n v="198802012"/>
    <x v="14"/>
  </r>
  <r>
    <x v="18"/>
    <s v="MPSVR SR"/>
    <d v="2025-05-02T00:00:00"/>
    <n v="1677035"/>
    <x v="9"/>
    <s v="Podpora rodovo vyváženej účasti na trhu práce, rovnakých pracovných podmienok a lepšej rovnováhy medzi pracovným a súkromným životom vrátane prístupu k cenovo dostupnej starostlivosti o deti a odkázané osoby"/>
    <s v="MPSVR SR"/>
    <x v="1"/>
    <x v="2"/>
    <x v="2"/>
    <s v="ESO4.34P1 Adaptabilný a prístupný trh práceMPSVR SR"/>
    <n v="37006600"/>
    <x v="15"/>
  </r>
  <r>
    <x v="18"/>
    <s v="MPSVR SR"/>
    <d v="2025-05-02T00:00:00"/>
    <n v="462641"/>
    <x v="6"/>
    <s v="Podpora adaptácie pracovníkov, podnikov a podnikateľov na zmeny, ako aj aktívneho a zdravého starnutia a zdravého a vhodne prispôsobeného pracovného prostredia, ktoré rieši zdravotné riziká"/>
    <s v="MPSVR SR"/>
    <x v="1"/>
    <x v="2"/>
    <x v="2"/>
    <s v="ESO4.44P1 Adaptabilný a prístupný trh práceMPSVR SR"/>
    <n v="17726600"/>
    <x v="16"/>
  </r>
  <r>
    <x v="18"/>
    <s v="MPSVR SR"/>
    <d v="2025-05-02T00:00:00"/>
    <n v="1095663"/>
    <x v="10"/>
    <s v="Podpora aktívneho začlenenia s cieľom podporovať rovnosť príležitostí, nediskrimináciu a aktívnu účasť a zlepšenie zamestnateľnosti, najmä v prípade znevýhodnených skupín"/>
    <s v="MPSVR SR"/>
    <x v="2"/>
    <x v="2"/>
    <x v="7"/>
    <s v="ESO4.84P5 Aktívne začlenenie a dostupné službyMPSVR SR"/>
    <n v="140055000"/>
    <x v="17"/>
  </r>
  <r>
    <x v="18"/>
    <s v="MPSVR SR"/>
    <d v="2025-05-02T00:00:00"/>
    <n v="1095663"/>
    <x v="10"/>
    <s v="Podpora aktívneho začlenenia s cieľom podporovať rovnosť príležitostí, nediskrimináciu a aktívnu účasť a zlepšenie zamestnateľnosti, najmä v prípade znevýhodnených skupín"/>
    <s v="MPSVR SR"/>
    <x v="2"/>
    <x v="2"/>
    <x v="9"/>
    <s v="ESO4.84P5 Aktívne začlenenie a dostupné službyMPSVR SR"/>
    <n v="140055000"/>
    <x v="18"/>
  </r>
  <r>
    <x v="18"/>
    <s v="MPSVR SR"/>
    <d v="2025-05-02T00:00:00"/>
    <n v="1095663"/>
    <x v="10"/>
    <s v="Podpora aktívneho začlenenia s cieľom podporovať rovnosť príležitostí, nediskrimináciu a aktívnu účasť a zlepšenie zamestnateľnosti, najmä v prípade znevýhodnených skupín"/>
    <s v="MPSVR SR"/>
    <x v="2"/>
    <x v="2"/>
    <x v="4"/>
    <s v="ESO4.84P5 Aktívne začlenenie a dostupné službyMPSVR SR"/>
    <n v="140055000"/>
    <x v="19"/>
  </r>
  <r>
    <x v="19"/>
    <s v="Ústredie práce, sociálnych vecí a rodiny"/>
    <d v="2023-11-20T00:00:00"/>
    <n v="15977402.640000001"/>
    <x v="2"/>
    <s v="Podpora sociálnej integrácie osôb ohrozených chudobou alebo sociálnym vylúčením vrátane najodkázanejších osôb a detí"/>
    <s v="MPSVR SR"/>
    <x v="2"/>
    <x v="1"/>
    <x v="4"/>
    <s v="ESO4.124P5 Aktívne začlenenie a dostupné službyMPSVR SR"/>
    <n v="195250000"/>
    <x v="20"/>
  </r>
  <r>
    <x v="19"/>
    <s v="Ústredie práce, sociálnych vecí a rodiny"/>
    <d v="2023-11-20T00:00:00"/>
    <n v="15977402.640000001"/>
    <x v="2"/>
    <s v="Podpora sociálnej integrácie osôb ohrozených chudobou alebo sociálnym vylúčením vrátane najodkázanejších osôb a detí"/>
    <s v="MPSVR SR"/>
    <x v="2"/>
    <x v="1"/>
    <x v="5"/>
    <s v="ESO4.124P5 Aktívne začlenenie a dostupné službyMPSVR SR"/>
    <n v="195250000"/>
    <x v="20"/>
  </r>
  <r>
    <x v="19"/>
    <s v="Ústredie práce, sociálnych vecí a rodiny"/>
    <d v="2023-11-20T00:00:00"/>
    <n v="15977402.640000001"/>
    <x v="2"/>
    <s v="Podpora sociálnej integrácie osôb ohrozených chudobou alebo sociálnym vylúčením vrátane najodkázanejších osôb a detí"/>
    <s v="MPSVR SR"/>
    <x v="2"/>
    <x v="1"/>
    <x v="9"/>
    <s v="ESO4.124P5 Aktívne začlenenie a dostupné službyMPSVR SR"/>
    <n v="195250000"/>
    <x v="20"/>
  </r>
  <r>
    <x v="20"/>
    <s v="MPSVR SR"/>
    <d v="2023-11-30T00:00:00"/>
    <n v="15627215.85"/>
    <x v="0"/>
    <s v="Zlepšenie prístupu k zamestnaniu a aktivačným opatreniam pre všetkých uchádzačov o zamestnanie, predovšetkým mladých ľudí, a to najmä vykonávaním záruky pre mladých ľudí, pre dlhodobo nezamestnaných a znevýhodnené skupiny na trhu práce a neaktívne osoby, ako aj prostredníctvom podpory samostatnej zárobkovej činnosti a sociálneho hospodárstva;"/>
    <s v="MPSVR SR"/>
    <x v="1"/>
    <x v="1"/>
    <x v="6"/>
    <s v="ESO4.14P1 Adaptabilný a prístupný trh práceMPSVR SR"/>
    <n v="398657044"/>
    <x v="21"/>
  </r>
  <r>
    <x v="20"/>
    <s v="MPSVR SR"/>
    <d v="2023-11-30T00:00:00"/>
    <n v="15627215.85"/>
    <x v="0"/>
    <s v="Zlepšenie prístupu k zamestnaniu a aktivačným opatreniam pre všetkých uchádzačov o zamestnanie, predovšetkým mladých ľudí, a to najmä vykonávaním záruky pre mladých ľudí, pre dlhodobo nezamestnaných a znevýhodnené skupiny na trhu práce a neaktívne osoby, ako aj prostredníctvom podpory samostatnej zárobkovej činnosti a sociálneho hospodárstva;"/>
    <s v="MPSVR SR"/>
    <x v="1"/>
    <x v="1"/>
    <x v="11"/>
    <s v="ESO4.14P1 Adaptabilný a prístupný trh práceMPSVR SR"/>
    <n v="398657044"/>
    <x v="21"/>
  </r>
  <r>
    <x v="21"/>
    <s v="MPSVR SR / MV SR "/>
    <d v="2024-07-10T00:00:00"/>
    <n v="11569001"/>
    <x v="11"/>
    <s v="Podpora sociálno-ekonomickej integrácie štátnych príslušníkov tretích krajín vrátane migrantov"/>
    <s v="MPSVR SR"/>
    <x v="2"/>
    <x v="1"/>
    <x v="12"/>
    <s v="ESO4.94P5 Aktívne začlenenie a dostupné službyMPSVR SR"/>
    <n v="60421000"/>
    <x v="22"/>
  </r>
  <r>
    <x v="21"/>
    <s v="MPSVR SR / MV SR"/>
    <d v="2024-07-10T00:00:00"/>
    <n v="11569001"/>
    <x v="11"/>
    <s v="Podpora sociálno-ekonomickej integrácie štátnych príslušníkov tretích krajín vrátane migrantov"/>
    <s v="MPSVR SR"/>
    <x v="2"/>
    <x v="1"/>
    <x v="8"/>
    <s v="ESO4.94P5 Aktívne začlenenie a dostupné službyMPSVR SR"/>
    <n v="60421000"/>
    <x v="23"/>
  </r>
  <r>
    <x v="22"/>
    <s v="DOP - rôzne subjekty "/>
    <s v="3Q 2025"/>
    <n v="3797000"/>
    <x v="10"/>
    <s v="Podpora aktívneho začlenenia s cieľom podporovať rovnosť príležitostí, nediskrimináciu a aktívnu účasť a zlepšenie zamestnateľnosti, najmä v prípade znevýhodnených skupín"/>
    <s v="MPSVR SR"/>
    <x v="2"/>
    <x v="3"/>
    <x v="7"/>
    <s v="ESO4.84P5 Aktívne začlenenie a dostupné službyMPSVR SR"/>
    <n v="140055000"/>
    <x v="24"/>
  </r>
  <r>
    <x v="23"/>
    <s v="konzorcium"/>
    <d v="2024-12-13T00:00:00"/>
    <n v="5004495.7"/>
    <x v="2"/>
    <s v="Podpora sociálnej integrácie osôb ohrozených chudobou alebo sociálnym vylúčením vrátane najodkázanejších osôb a detí"/>
    <s v="MPSVR SR"/>
    <x v="0"/>
    <x v="1"/>
    <x v="1"/>
    <s v="ESO4.124P4 Záruka pre mladých MPSVR SR"/>
    <n v="68765510"/>
    <x v="25"/>
  </r>
  <r>
    <x v="24"/>
    <s v="DOP - rôzne subjekty "/>
    <d v="2024-02-02T00:00:00"/>
    <n v="10089960.65"/>
    <x v="0"/>
    <s v="Zlepšenie prístupu k zamestnaniu a aktivačným opatreniam pre všetkých uchádzačov o zamestnanie, predovšetkým mladých ľudí, a to najmä vykonávaním záruky pre mladých ľudí, pre dlhodobo nezamestnaných a znevýhodnené skupiny na trhu práce a neaktívne osoby, ako aj prostredníctvom podpory samostatnej zárobkovej činnosti a sociálneho hospodárstva;"/>
    <s v="MPSVR SR"/>
    <x v="1"/>
    <x v="1"/>
    <x v="4"/>
    <s v="ESO4.14P1 Adaptabilný a prístupný trh práceMPSVR SR"/>
    <n v="398657044"/>
    <x v="26"/>
  </r>
  <r>
    <x v="24"/>
    <s v="DOP - rôzne subjekty "/>
    <d v="2024-02-02T00:00:00"/>
    <n v="10089960.65"/>
    <x v="0"/>
    <s v="Zlepšenie prístupu k zamestnaniu a aktivačným opatreniam pre všetkých uchádzačov o zamestnanie, predovšetkým mladých ľudí, a to najmä vykonávaním záruky pre mladých ľudí, pre dlhodobo nezamestnaných a znevýhodnené skupiny na trhu práce a neaktívne osoby, ako aj prostredníctvom podpory samostatnej zárobkovej činnosti a sociálneho hospodárstva;"/>
    <s v="MPSVR SR"/>
    <x v="1"/>
    <x v="1"/>
    <x v="6"/>
    <s v="ESO4.14P1 Adaptabilný a prístupný trh práceMPSVR SR"/>
    <n v="398657044"/>
    <x v="26"/>
  </r>
  <r>
    <x v="24"/>
    <s v="DOP - rôzne subjekty "/>
    <d v="2024-02-02T00:00:00"/>
    <n v="10089960.65"/>
    <x v="0"/>
    <s v="Zlepšenie prístupu k zamestnaniu a aktivačným opatreniam pre všetkých uchádzačov o zamestnanie, predovšetkým mladých ľudí, a to najmä vykonávaním záruky pre mladých ľudí, pre dlhodobo nezamestnaných a znevýhodnené skupiny na trhu práce a neaktívne osoby, ako aj prostredníctvom podpory samostatnej zárobkovej činnosti a sociálneho hospodárstva;"/>
    <s v="MPSVR SR"/>
    <x v="1"/>
    <x v="1"/>
    <x v="0"/>
    <s v="ESO4.14P1 Adaptabilný a prístupný trh práceMPSVR SR"/>
    <n v="398657044"/>
    <x v="26"/>
  </r>
  <r>
    <x v="24"/>
    <s v="DOP - rôzne subjekty "/>
    <d v="2024-02-02T00:00:00"/>
    <n v="10089960.65"/>
    <x v="0"/>
    <s v="Zlepšenie prístupu k zamestnaniu a aktivačným opatreniam pre všetkých uchádzačov o zamestnanie, predovšetkým mladých ľudí, a to najmä vykonávaním záruky pre mladých ľudí, pre dlhodobo nezamestnaných a znevýhodnené skupiny na trhu práce a neaktívne osoby, ako aj prostredníctvom podpory samostatnej zárobkovej činnosti a sociálneho hospodárstva;"/>
    <s v="MPSVR SR"/>
    <x v="1"/>
    <x v="1"/>
    <x v="5"/>
    <s v="ESO4.14P1 Adaptabilný a prístupný trh práceMPSVR SR"/>
    <n v="398657044"/>
    <x v="26"/>
  </r>
  <r>
    <x v="24"/>
    <s v="DOP - rôzne subjekty "/>
    <d v="2024-02-02T00:00:00"/>
    <n v="10909118"/>
    <x v="0"/>
    <s v="Zlepšenie prístupu k zamestnaniu a aktivačným opatreniam pre všetkých uchádzačov o zamestnanie, predovšetkým mladých ľudí, a to najmä vykonávaním záruky pre mladých ľudí, pre dlhodobo nezamestnaných a znevýhodnené skupiny na trhu práce a neaktívne osoby, ako aj prostredníctvom podpory samostatnej zárobkovej činnosti a sociálneho hospodárstva;"/>
    <s v="MPSVR SR"/>
    <x v="0"/>
    <x v="1"/>
    <x v="4"/>
    <s v="ESO4.14P4 Záruka pre mladých MPSVR SR"/>
    <n v="198802012"/>
    <x v="26"/>
  </r>
  <r>
    <x v="24"/>
    <s v="DOP - rôzne subjekty "/>
    <d v="2024-02-02T00:00:00"/>
    <n v="10909118"/>
    <x v="0"/>
    <s v="Zlepšenie prístupu k zamestnaniu a aktivačným opatreniam pre všetkých uchádzačov o zamestnanie, predovšetkým mladých ľudí, a to najmä vykonávaním záruky pre mladých ľudí, pre dlhodobo nezamestnaných a znevýhodnené skupiny na trhu práce a neaktívne osoby, ako aj prostredníctvom podpory samostatnej zárobkovej činnosti a sociálneho hospodárstva;"/>
    <s v="MPSVR SR"/>
    <x v="0"/>
    <x v="1"/>
    <x v="6"/>
    <s v="ESO4.14P4 Záruka pre mladých MPSVR SR"/>
    <n v="198802012"/>
    <x v="26"/>
  </r>
  <r>
    <x v="24"/>
    <s v="DOP - rôzne subjekty "/>
    <d v="2024-02-02T00:00:00"/>
    <n v="10909118"/>
    <x v="0"/>
    <s v="Zlepšenie prístupu k zamestnaniu a aktivačným opatreniam pre všetkých uchádzačov o zamestnanie, predovšetkým mladých ľudí, a to najmä vykonávaním záruky pre mladých ľudí, pre dlhodobo nezamestnaných a znevýhodnené skupiny na trhu práce a neaktívne osoby, ako aj prostredníctvom podpory samostatnej zárobkovej činnosti a sociálneho hospodárstva;"/>
    <s v="MPSVR SR"/>
    <x v="0"/>
    <x v="1"/>
    <x v="1"/>
    <s v="ESO4.14P4 Záruka pre mladých MPSVR SR"/>
    <n v="198802012"/>
    <x v="26"/>
  </r>
  <r>
    <x v="24"/>
    <s v="DOP - rôzne subjekty "/>
    <d v="2024-02-02T00:00:00"/>
    <n v="10909118"/>
    <x v="0"/>
    <s v="Zlepšenie prístupu k zamestnaniu a aktivačným opatreniam pre všetkých uchádzačov o zamestnanie, predovšetkým mladých ľudí, a to najmä vykonávaním záruky pre mladých ľudí, pre dlhodobo nezamestnaných a znevýhodnené skupiny na trhu práce a neaktívne osoby, ako aj prostredníctvom podpory samostatnej zárobkovej činnosti a sociálneho hospodárstva;"/>
    <s v="MPSVR SR"/>
    <x v="0"/>
    <x v="1"/>
    <x v="0"/>
    <s v="ESO4.14P4 Záruka pre mladých MPSVR SR"/>
    <n v="198802012"/>
    <x v="27"/>
  </r>
  <r>
    <x v="24"/>
    <s v="DOP - rôzne subjekty "/>
    <d v="2024-02-02T00:00:00"/>
    <n v="10909118"/>
    <x v="0"/>
    <s v="Zlepšenie prístupu k zamestnaniu a aktivačným opatreniam pre všetkých uchádzačov o zamestnanie, predovšetkým mladých ľudí, a to najmä vykonávaním záruky pre mladých ľudí, pre dlhodobo nezamestnaných a znevýhodnené skupiny na trhu práce a neaktívne osoby, ako aj prostredníctvom podpory samostatnej zárobkovej činnosti a sociálneho hospodárstva;"/>
    <s v="MPSVR SR"/>
    <x v="0"/>
    <x v="1"/>
    <x v="5"/>
    <s v="ESO4.14P4 Záruka pre mladých MPSVR SR"/>
    <n v="198802012"/>
    <x v="26"/>
  </r>
  <r>
    <x v="25"/>
    <s v="Ústredie práce, sociálnych vecí a rodiny"/>
    <d v="2024-02-26T00:00:00"/>
    <n v="10965000"/>
    <x v="0"/>
    <s v="Zlepšenie prístupu k zamestnaniu a aktivačným opatreniam pre všetkých uchádzačov o zamestnanie, predovšetkým mladých ľudí, a to najmä vykonávaním záruky pre mladých ľudí, pre dlhodobo nezamestnaných a znevýhodnené skupiny na trhu práce a neaktívne osoby, ako aj prostredníctvom podpory samostatnej zárobkovej činnosti a sociálneho hospodárstva;"/>
    <s v="MPSVR SR"/>
    <x v="1"/>
    <x v="1"/>
    <x v="6"/>
    <s v="ESO4.14P1 Adaptabilný a prístupný trh práceMPSVR SR"/>
    <n v="398657044"/>
    <x v="28"/>
  </r>
  <r>
    <x v="25"/>
    <s v="Ústredie práce, sociálnych vecí a rodiny"/>
    <d v="2024-02-26T00:00:00"/>
    <n v="10965000"/>
    <x v="0"/>
    <s v="Zlepšenie prístupu k zamestnaniu a aktivačným opatreniam pre všetkých uchádzačov o zamestnanie, predovšetkým mladých ľudí, a to najmä vykonávaním záruky pre mladých ľudí, pre dlhodobo nezamestnaných a znevýhodnené skupiny na trhu práce a neaktívne osoby, ako aj prostredníctvom podpory samostatnej zárobkovej činnosti a sociálneho hospodárstva;"/>
    <s v="MPSVR SR"/>
    <x v="1"/>
    <x v="1"/>
    <x v="5"/>
    <s v="ESO4.14P1 Adaptabilný a prístupný trh práceMPSVR SR"/>
    <n v="398657044"/>
    <x v="28"/>
  </r>
  <r>
    <x v="25"/>
    <s v="Ústredie práce, sociálnych vecí a rodiny"/>
    <d v="2024-02-26T00:00:00"/>
    <n v="10965000"/>
    <x v="0"/>
    <s v="Zlepšenie prístupu k zamestnaniu a aktivačným opatreniam pre všetkých uchádzačov o zamestnanie, predovšetkým mladých ľudí, a to najmä vykonávaním záruky pre mladých ľudí, pre dlhodobo nezamestnaných a znevýhodnené skupiny na trhu práce a neaktívne osoby, ako aj prostredníctvom podpory samostatnej zárobkovej činnosti a sociálneho hospodárstva;"/>
    <s v="MPSVR SR"/>
    <x v="1"/>
    <x v="1"/>
    <x v="11"/>
    <s v="ESO4.14P1 Adaptabilný a prístupný trh práceMPSVR SR"/>
    <n v="398657044"/>
    <x v="28"/>
  </r>
  <r>
    <x v="26"/>
    <s v="Ústredie práce, sociálnych vecí a rodiny"/>
    <d v="2024-07-09T00:00:00"/>
    <n v="1685982"/>
    <x v="1"/>
    <s v="Modernizácia inštitúcií a služieb trhu práce s cieľom posúdiť a predvídať potreby v oblasti zručností a zabezpečiť včasnú a cielenú pomoc a podporu v záujme zosúladenia ponuky s potrebami trhu práce, ako aj pri prechodoch medzi zamestnaniami a mobilite"/>
    <s v="MPSVR SR"/>
    <x v="1"/>
    <x v="1"/>
    <x v="0"/>
    <s v="ESO4.24P1 Adaptabilný a prístupný trh práceMPSVR SR"/>
    <n v="58700000"/>
    <x v="29"/>
  </r>
  <r>
    <x v="26"/>
    <s v="Ústredie práce, sociálnych vecí a rodiny"/>
    <d v="2024-07-09T00:00:00"/>
    <n v="4169120"/>
    <x v="6"/>
    <s v="Podpora adaptácie pracovníkov, podnikov a podnikateľov na zmeny, ako aj aktívneho a zdravého starnutia a zdravého a vhodne prispôsobeného pracovného prostredia, ktoré rieši zdravotné riziká"/>
    <s v="MPSVR SR"/>
    <x v="4"/>
    <x v="1"/>
    <x v="0"/>
    <s v="ESO4.44P3 Zručnosti pre lepšiu adaptabilitu a inklúziuMPSVR SR"/>
    <n v="92320000"/>
    <x v="29"/>
  </r>
  <r>
    <x v="27"/>
    <s v="Ústredie práce, sociálnych vecí a rodiny"/>
    <d v="2025-03-15T00:00:00"/>
    <n v="691764"/>
    <x v="5"/>
    <s v="Zvyšovanie účinnosti a inkluzívnosti trhov práce a prístupu ku kvalitnému zamestnaniu rozvíjaním sociálnej_x000a_infraštruktúry a podporou sociálneho hospodárstva"/>
    <s v="MPSVR SR"/>
    <x v="1"/>
    <x v="2"/>
    <x v="2"/>
    <s v="RSO4.14P1 Adaptabilný a prístupný trh práceMPSVR SR"/>
    <n v="51206450"/>
    <x v="30"/>
  </r>
  <r>
    <x v="27"/>
    <s v="Ústredie práce, sociálnych vecí a rodiny"/>
    <d v="2025-03-15T00:00:00"/>
    <n v="691764"/>
    <x v="5"/>
    <s v="Zvyšovanie účinnosti a inkluzívnosti trhov práce a prístupu ku kvalitnému zamestnaniu rozvíjaním sociálnej_x000a_infraštruktúry a podporou sociálneho hospodárstva"/>
    <s v="MPSVR SR"/>
    <x v="1"/>
    <x v="2"/>
    <x v="0"/>
    <s v="RSO4.14P1 Adaptabilný a prístupný trh práceMPSVR SR"/>
    <n v="51206450"/>
    <x v="30"/>
  </r>
  <r>
    <x v="28"/>
    <s v="MPSVR SR"/>
    <d v="2023-08-11T00:00:00"/>
    <n v="56505000"/>
    <x v="2"/>
    <s v="Podpora sociálnej integrácie osôb ohrozených chudobou alebo sociálnym vylúčením vrátane najodkázanejších osôb a detí"/>
    <s v="MPSVR SR"/>
    <x v="2"/>
    <x v="1"/>
    <x v="7"/>
    <s v="ESO4.124P5 Aktívne začlenenie a dostupné službyMPSVR SR"/>
    <n v="195250000"/>
    <x v="31"/>
  </r>
  <r>
    <x v="28"/>
    <s v="MPSVR SR"/>
    <d v="2023-08-11T00:00:00"/>
    <n v="56505000"/>
    <x v="2"/>
    <s v="Podpora sociálnej integrácie osôb ohrozených chudobou alebo sociálnym vylúčením vrátane najodkázanejších osôb a detí"/>
    <s v="MPSVR SR"/>
    <x v="2"/>
    <x v="1"/>
    <x v="5"/>
    <s v="ESO4.124P5 Aktívne začlenenie a dostupné službyMPSVR SR"/>
    <n v="195250000"/>
    <x v="31"/>
  </r>
  <r>
    <x v="28"/>
    <s v="MPSVR SR"/>
    <d v="2023-08-11T00:00:00"/>
    <n v="35000000"/>
    <x v="10"/>
    <s v="Podpora aktívneho začlenenia s cieľom podporovať rovnosť príležitostí, nediskrimináciu a aktívnu účasť a zlepšenie zamestnateľnosti, najmä v prípade znevýhodnených skupín"/>
    <s v="MPSVR SR"/>
    <x v="2"/>
    <x v="1"/>
    <x v="4"/>
    <s v="ESO4.84P5 Aktívne začlenenie a dostupné službyMPSVR SR"/>
    <n v="140055000"/>
    <x v="31"/>
  </r>
  <r>
    <x v="28"/>
    <s v="MPSVR SR"/>
    <d v="2023-08-11T00:00:00"/>
    <n v="35000000"/>
    <x v="10"/>
    <s v="Podpora aktívneho začlenenia s cieľom podporovať rovnosť príležitostí, nediskrimináciu a aktívnu účasť a zlepšenie zamestnateľnosti, najmä v prípade znevýhodnených skupín"/>
    <s v="MPSVR SR"/>
    <x v="2"/>
    <x v="1"/>
    <x v="8"/>
    <s v="ESO4.84P5 Aktívne začlenenie a dostupné službyMPSVR SR"/>
    <n v="140055000"/>
    <x v="32"/>
  </r>
  <r>
    <x v="29"/>
    <s v="DOP - rôzne subjekty "/>
    <s v="4Q 2025"/>
    <n v="5000000"/>
    <x v="0"/>
    <s v="Zlepšenie prístupu k zamestnaniu a aktivačným opatreniam pre všetkých uchádzačov o zamestnanie, predovšetkým mladých ľudí, a to najmä vykonávaním záruky pre mladých ľudí, pre dlhodobo nezamestnaných a znevýhodnené skupiny na trhu práce a neaktívne osoby, ako aj prostredníctvom podpory samostatnej zárobkovej činnosti a sociálneho hospodárstva;"/>
    <s v="MPSVR SR"/>
    <x v="3"/>
    <x v="3"/>
    <x v="6"/>
    <s v="ESO4.14P7 Sociálne inovácie a experimenty MPSVR SR"/>
    <n v="26530000"/>
    <x v="33"/>
  </r>
  <r>
    <x v="29"/>
    <s v="DOP - rôzne subjekty "/>
    <s v="4Q 2025"/>
    <n v="5000000"/>
    <x v="0"/>
    <s v="Zlepšenie prístupu k zamestnaniu a aktivačným opatreniam pre všetkých uchádzačov o zamestnanie, predovšetkým mladých ľudí, a to najmä vykonávaním záruky pre mladých ľudí, pre dlhodobo nezamestnaných a znevýhodnené skupiny na trhu práce a neaktívne osoby, ako aj prostredníctvom podpory samostatnej zárobkovej činnosti a sociálneho hospodárstva;"/>
    <s v="MPSVR SR"/>
    <x v="3"/>
    <x v="3"/>
    <x v="5"/>
    <s v="ESO4.14P7 Sociálne inovácie a experimenty MPSVR SR"/>
    <n v="26530000"/>
    <x v="33"/>
  </r>
  <r>
    <x v="30"/>
    <s v="Združenie samosrpávnych krajov - SK8"/>
    <s v="3Q 2025"/>
    <m/>
    <x v="2"/>
    <s v="Podpora sociálnej integrácie osôb ohrozených chudobou alebo sociálnym vylúčením vrátane najodkázanejších osôb a detí"/>
    <s v="MPSVR SR"/>
    <x v="0"/>
    <x v="3"/>
    <x v="1"/>
    <s v="ESO4.124P4 Záruka pre mladých MPSVR SR"/>
    <n v="68765510"/>
    <x v="34"/>
  </r>
  <r>
    <x v="31"/>
    <s v="MPSVR SR"/>
    <d v="2023-11-09T00:00:00"/>
    <n v="8215553.2800000003"/>
    <x v="6"/>
    <s v="Podpora adaptácie pracovníkov, podnikov a podnikateľov na zmeny, ako aj aktívneho a zdravého starnutia a zdravého a vhodne prispôsobeného pracovného prostredia, ktoré rieši zdravotné riziká"/>
    <s v="MPSVR SR"/>
    <x v="4"/>
    <x v="1"/>
    <x v="0"/>
    <s v="ESO4.44P3 Zručnosti pre lepšiu adaptabilitu a inklúziuMPSVR SR"/>
    <n v="92320000"/>
    <x v="35"/>
  </r>
  <r>
    <x v="31"/>
    <s v="MPSVR SR"/>
    <d v="2023-11-09T00:00:00"/>
    <n v="8215553.2800000003"/>
    <x v="6"/>
    <s v="Podpora adaptácie pracovníkov, podnikov a podnikateľov na zmeny, ako aj aktívneho a zdravého starnutia a zdravého a vhodne prispôsobeného pracovného prostredia, ktoré rieši zdravotné riziká"/>
    <s v="MPSVR SR"/>
    <x v="4"/>
    <x v="1"/>
    <x v="2"/>
    <s v="ESO4.44P3 Zručnosti pre lepšiu adaptabilitu a inklúziuMPSVR SR"/>
    <n v="92320000"/>
    <x v="35"/>
  </r>
  <r>
    <x v="31"/>
    <s v="MPSVR SR"/>
    <d v="2023-11-09T00:00:00"/>
    <n v="8215553.2800000003"/>
    <x v="6"/>
    <s v="Podpora adaptácie pracovníkov, podnikov a podnikateľov na zmeny, ako aj aktívneho a zdravého starnutia a zdravého a vhodne prispôsobeného pracovného prostredia, ktoré rieši zdravotné riziká"/>
    <s v="MPSVR SR"/>
    <x v="4"/>
    <x v="1"/>
    <x v="7"/>
    <s v="ESO4.44P3 Zručnosti pre lepšiu adaptabilitu a inklúziuMPSVR SR"/>
    <n v="92320000"/>
    <x v="35"/>
  </r>
  <r>
    <x v="31"/>
    <s v="MPSVR SR"/>
    <d v="2023-11-09T00:00:00"/>
    <n v="8215553.2800000003"/>
    <x v="6"/>
    <s v="Podpora adaptácie pracovníkov, podnikov a podnikateľov na zmeny, ako aj aktívneho a zdravého starnutia a zdravého a vhodne prispôsobeného pracovného prostredia, ktoré rieši zdravotné riziká"/>
    <s v="MPSVR SR"/>
    <x v="4"/>
    <x v="1"/>
    <x v="3"/>
    <s v="ESO4.44P3 Zručnosti pre lepšiu adaptabilitu a inklúziuMPSVR SR"/>
    <n v="92320000"/>
    <x v="35"/>
  </r>
  <r>
    <x v="31"/>
    <s v="MPSVR SR"/>
    <d v="2023-11-09T00:00:00"/>
    <n v="5375682.2000000002"/>
    <x v="10"/>
    <s v="Podpora aktívneho začlenenia s cieľom podporovať rovnosť príležitostí, nediskrimináciu a aktívnu účasť a zlepšenie zamestnateľnosti, najmä v prípade znevýhodnených skupín"/>
    <s v="MPSVR SR"/>
    <x v="2"/>
    <x v="1"/>
    <x v="0"/>
    <s v="ESO4.84P5 Aktívne začlenenie a dostupné službyMPSVR SR"/>
    <n v="140055000"/>
    <x v="35"/>
  </r>
  <r>
    <x v="31"/>
    <s v="MPSVR SR"/>
    <d v="2023-11-09T00:00:00"/>
    <n v="5375682.2000000002"/>
    <x v="10"/>
    <s v="Podpora aktívneho začlenenia s cieľom podporovať rovnosť príležitostí, nediskrimináciu a aktívnu účasť a zlepšenie zamestnateľnosti, najmä v prípade znevýhodnených skupín"/>
    <s v="MPSVR SR"/>
    <x v="2"/>
    <x v="1"/>
    <x v="2"/>
    <s v="ESO4.84P5 Aktívne začlenenie a dostupné službyMPSVR SR"/>
    <n v="140055000"/>
    <x v="35"/>
  </r>
  <r>
    <x v="31"/>
    <s v="MPSVR SR"/>
    <d v="2023-11-09T00:00:00"/>
    <n v="5375682.2000000002"/>
    <x v="10"/>
    <s v="Podpora aktívneho začlenenia s cieľom podporovať rovnosť príležitostí, nediskrimináciu a aktívnu účasť a zlepšenie zamestnateľnosti, najmä v prípade znevýhodnených skupín"/>
    <s v="MPSVR SR"/>
    <x v="2"/>
    <x v="1"/>
    <x v="3"/>
    <s v="ESO4.84P5 Aktívne začlenenie a dostupné službyMPSVR SR"/>
    <n v="140055000"/>
    <x v="35"/>
  </r>
  <r>
    <x v="32"/>
    <s v="DOP - vybrané subjekty územnej samosprávy"/>
    <d v="2023-11-24T00:00:00"/>
    <n v="1832127.94"/>
    <x v="10"/>
    <s v="Podpora aktívneho začlenenia s cieľom podporovať rovnosť príležitostí, nediskrimináciu a aktívnu účasť a zlepšenie zamestnateľnosti, najmä v prípade znevýhodnených skupín"/>
    <s v="MPSVR SR"/>
    <x v="2"/>
    <x v="1"/>
    <x v="6"/>
    <s v="ESO4.84P5 Aktívne začlenenie a dostupné službyMPSVR SR"/>
    <n v="140055000"/>
    <x v="36"/>
  </r>
  <r>
    <x v="32"/>
    <s v="DOP - vybrané subjekty územnej samosprávy"/>
    <d v="2023-11-24T00:00:00"/>
    <n v="1832127.94"/>
    <x v="10"/>
    <s v="Podpora aktívneho začlenenia s cieľom podporovať rovnosť príležitostí, nediskrimináciu a aktívnu účasť a zlepšenie zamestnateľnosti, najmä v prípade znevýhodnených skupín"/>
    <s v="MPSVR SR"/>
    <x v="2"/>
    <x v="1"/>
    <x v="4"/>
    <s v="ESO4.84P5 Aktívne začlenenie a dostupné službyMPSVR SR"/>
    <n v="140055000"/>
    <x v="36"/>
  </r>
  <r>
    <x v="32"/>
    <s v="DOP - vybrané subjekty územnej samosprávy"/>
    <d v="2023-11-24T00:00:00"/>
    <n v="1832127.94"/>
    <x v="10"/>
    <s v="Podpora aktívneho začlenenia s cieľom podporovať rovnosť príležitostí, nediskrimináciu a aktívnu účasť a zlepšenie zamestnateľnosti, najmä v prípade znevýhodnených skupín"/>
    <s v="MPSVR SR"/>
    <x v="2"/>
    <x v="1"/>
    <x v="8"/>
    <s v="ESO4.84P5 Aktívne začlenenie a dostupné službyMPSVR SR"/>
    <n v="140055000"/>
    <x v="36"/>
  </r>
  <r>
    <x v="33"/>
    <s v="MPSVR SR "/>
    <s v="2Q 2025"/>
    <n v="4700000"/>
    <x v="10"/>
    <s v="Podpora aktívneho začlenenia s cieľom podporovať rovnosť príležitostí, nediskrimináciu a aktívnu účasť a zlepšenie zamestnateľnosti, najmä v prípade znevýhodnených skupín"/>
    <s v="MPSVR SR"/>
    <x v="2"/>
    <x v="3"/>
    <x v="7"/>
    <s v="ESO4.84P5 Aktívne začlenenie a dostupné službyMPSVR SR"/>
    <n v="140055000"/>
    <x v="37"/>
  </r>
  <r>
    <x v="33"/>
    <s v="MPSVR SR "/>
    <s v="2Q 2025"/>
    <n v="4700000"/>
    <x v="10"/>
    <s v="Podpora aktívneho začlenenia s cieľom podporovať rovnosť príležitostí, nediskrimináciu a aktívnu účasť a zlepšenie zamestnateľnosti, najmä v prípade znevýhodnených skupín"/>
    <s v="MPSVR SR"/>
    <x v="2"/>
    <x v="3"/>
    <x v="9"/>
    <s v="ESO4.84P5 Aktívne začlenenie a dostupné službyMPSVR SR"/>
    <n v="140055000"/>
    <x v="37"/>
  </r>
  <r>
    <x v="34"/>
    <s v="MV SR - Úrad splnomocnenca vlády SR pre rozvoj občianskej spoločnosti"/>
    <d v="2023-11-30T00:00:00"/>
    <n v="7901986"/>
    <x v="1"/>
    <s v="Modernizácia inštitúcií a služieb trhu práce s cieľom posúdiť a predvídať potreby v oblasti zručností a zabezpečiť včasnú a cielenú pomoc a podporu v záujme zosúladenia ponuky s potrebami trhu práce, ako aj pri prechodoch medzi zamestnaniami a mobilite"/>
    <s v="MPSVR SR"/>
    <x v="1"/>
    <x v="1"/>
    <x v="13"/>
    <s v="ESO4.24P1 Adaptabilný a prístupný trh práceMPSVR SR"/>
    <n v="58700000"/>
    <x v="38"/>
  </r>
  <r>
    <x v="35"/>
    <s v="Ústredie práce, sociálnych vecí a rodiny"/>
    <d v="2023-12-21T00:00:00"/>
    <n v="86282809"/>
    <x v="7"/>
    <s v="Zlepšovanie rovného a včasného prístupu ku kvalitným, udržateľným a cenovo dostupným službám vrátane služieb, ktoré podporujú prístup k bývaniu a individualizovanú starostlivosť vrátane zdravotnej starostlivosti; modernizácia systémov sociálnej ochrany, vrátane podpory prístupu k sociálnej ochrane, s osobitným zameraním na deti a znevýhodnené skupiny; zlepšovanie prístupnosti, a to aj pre osoby so zdravotným postihnutím, účinnosti a odolnosti systémov zdravotnej starostlivosti a služieb dlhodobej starostlivosti"/>
    <s v="MPSVR SR"/>
    <x v="2"/>
    <x v="1"/>
    <x v="7"/>
    <s v="ESO4.114P5 Aktívne začlenenie a dostupné službyMPSVR SR"/>
    <n v="158850355"/>
    <x v="39"/>
  </r>
  <r>
    <x v="35"/>
    <s v="Ústredie práce, sociálnych vecí a rodiny"/>
    <d v="2023-12-21T00:00:00"/>
    <n v="86282809"/>
    <x v="7"/>
    <s v="Zlepšovanie rovného a včasného prístupu ku kvalitným, udržateľným a cenovo dostupným službám vrátane služieb, ktoré podporujú prístup k bývaniu a individualizovanú starostlivosť vrátane zdravotnej starostlivosti; modernizácia systémov sociálnej ochrany, vrátane podpory prístupu k sociálnej ochrane, s osobitným zameraním na deti a znevýhodnené skupiny; zlepšovanie prístupnosti, a to aj pre osoby so zdravotným postihnutím, účinnosti a odolnosti systémov zdravotnej starostlivosti a služieb dlhodobej starostlivosti"/>
    <s v="MPSVR SR"/>
    <x v="2"/>
    <x v="1"/>
    <x v="5"/>
    <s v="ESO4.114P5 Aktívne začlenenie a dostupné službyMPSVR SR"/>
    <n v="158850355"/>
    <x v="39"/>
  </r>
  <r>
    <x v="36"/>
    <s v="Ústredie práce, sociálnych vecí a rodiny"/>
    <s v="3Q 2025"/>
    <m/>
    <x v="10"/>
    <s v="Podpora aktívneho začlenenia s cieľom podporovať rovnosť príležitostí, nediskrimináciu a aktívnu účasť a zlepšenie zamestnateľnosti, najmä v prípade znevýhodnených skupín"/>
    <s v="MPSVR SR"/>
    <x v="3"/>
    <x v="3"/>
    <x v="8"/>
    <s v="ESO4.84P7 Sociálne inovácie a experimenty MPSVR SR"/>
    <n v="26655000"/>
    <x v="40"/>
  </r>
  <r>
    <x v="37"/>
    <s v="MPSVR SR "/>
    <d v="2024-12-19T00:00:00"/>
    <n v="9010439"/>
    <x v="10"/>
    <s v="Podpora aktívneho začlenenia s cieľom podporovať rovnosť príležitostí, nediskrimináciu a aktívnu účasť a zlepšenie zamestnateľnosti, najmä v prípade znevýhodnených skupín"/>
    <s v="MPSVR SR"/>
    <x v="2"/>
    <x v="1"/>
    <x v="7"/>
    <s v="ESO4.84P5 Aktívne začlenenie a dostupné službyMPSVR SR"/>
    <n v="140055000"/>
    <x v="41"/>
  </r>
  <r>
    <x v="37"/>
    <s v="MPSVR SR "/>
    <d v="2024-12-19T00:00:00"/>
    <n v="9010439"/>
    <x v="10"/>
    <s v="Podpora aktívneho začlenenia s cieľom podporovať rovnosť príležitostí, nediskrimináciu a aktívnu účasť a zlepšenie zamestnateľnosti, najmä v prípade znevýhodnených skupín"/>
    <s v="MPSVR SR"/>
    <x v="2"/>
    <x v="1"/>
    <x v="9"/>
    <s v="ESO4.84P5 Aktívne začlenenie a dostupné službyMPSVR SR"/>
    <n v="140055000"/>
    <x v="42"/>
  </r>
  <r>
    <x v="38"/>
    <s v="Podporné štruktúry pre oblasť sociálnej ekonomiky"/>
    <d v="2024-11-19T00:00:00"/>
    <n v="7301705.3099999996"/>
    <x v="0"/>
    <s v="Zlepšenie prístupu k zamestnaniu a aktivačným opatreniam pre všetkých uchádzačov o zamestnanie, predovšetkým mladých ľudí, a to najmä vykonávaním záruky pre mladých ľudí, pre dlhodobo nezamestnaných a znevýhodnené skupiny na trhu práce a neaktívne osoby, ako aj prostredníctvom podpory samostatnej zárobkovej činnosti a sociálneho hospodárstva;"/>
    <s v="MPSVR SR"/>
    <x v="1"/>
    <x v="1"/>
    <x v="11"/>
    <s v="ESO4.14P1 Adaptabilný a prístupný trh práceMPSVR SR"/>
    <n v="398657044"/>
    <x v="43"/>
  </r>
  <r>
    <x v="39"/>
    <s v="Trenčiansky samosprávny kraj"/>
    <d v="2023-12-11T00:00:00"/>
    <n v="12248830.119999999"/>
    <x v="8"/>
    <s v="Umožnenie regiónom a ľuďom riešiť dôsledky v sociálnej, hospodárskej a environmentálnej oblasti, ako aj v oblasti zamestnanosti spôsobené transformáciou smerom k energetickým a klimatickým cieľom Únie na rok 2030 a k dosiahnutiu cieľa klimaticky neutrálneho hospodárstva Únie do roku 2050 na základe Parížskej dohody"/>
    <s v="MPSVR SR"/>
    <x v="5"/>
    <x v="1"/>
    <x v="6"/>
    <s v="JSO8.18P1 Fond na spravodlivú transformáciuMPSVR SR"/>
    <n v="29538310"/>
    <x v="44"/>
  </r>
  <r>
    <x v="39"/>
    <s v="Trenčiansky samosprávny kraj"/>
    <d v="2023-12-11T00:00:00"/>
    <n v="12248830.119999999"/>
    <x v="8"/>
    <s v="Umožnenie regiónom a ľuďom riešiť dôsledky v sociálnej, hospodárskej a environmentálnej oblasti, ako aj v oblasti zamestnanosti spôsobené transformáciou smerom k energetickým a klimatickým cieľom Únie na rok 2030 a k dosiahnutiu cieľa klimaticky neutrálneho hospodárstva Únie do roku 2050 na základe Parížskej dohody"/>
    <s v="MPSVR SR"/>
    <x v="5"/>
    <x v="1"/>
    <x v="0"/>
    <s v="JSO8.18P1 Fond na spravodlivú transformáciuMPSVR SR"/>
    <n v="29538310"/>
    <x v="44"/>
  </r>
  <r>
    <x v="40"/>
    <s v="Ústredie práce, sociálnych vecí a rodiny"/>
    <d v="2024-03-05T00:00:00"/>
    <n v="84769680"/>
    <x v="0"/>
    <s v="Zlepšenie prístupu k zamestnaniu a aktivačným opatreniam pre všetkých uchádzačov o zamestnanie, predovšetkým mladých ľudí, a to najmä vykonávaním záruky pre mladých ľudí, pre dlhodobo nezamestnaných a znevýhodnené skupiny na trhu práce a neaktívne osoby, ako aj prostredníctvom podpory samostatnej zárobkovej činnosti a sociálneho hospodárstva;"/>
    <s v="MPSVR SR"/>
    <x v="1"/>
    <x v="1"/>
    <x v="10"/>
    <s v="ESO4.14P1 Adaptabilný a prístupný trh práceMPSVR SR"/>
    <n v="398657044"/>
    <x v="45"/>
  </r>
  <r>
    <x v="40"/>
    <s v="Ústredie práce, sociálnych vecí a rodiny"/>
    <d v="2024-03-05T00:00:00"/>
    <n v="84769680"/>
    <x v="0"/>
    <s v="Zlepšenie prístupu k zamestnaniu a aktivačným opatreniam pre všetkých uchádzačov o zamestnanie, predovšetkým mladých ľudí, a to najmä vykonávaním záruky pre mladých ľudí, pre dlhodobo nezamestnaných a znevýhodnené skupiny na trhu práce a neaktívne osoby, ako aj prostredníctvom podpory samostatnej zárobkovej činnosti a sociálneho hospodárstva;"/>
    <s v="MPSVR SR"/>
    <x v="1"/>
    <x v="1"/>
    <x v="11"/>
    <s v="ESO4.14P1 Adaptabilný a prístupný trh práceMPSVR SR"/>
    <n v="398657044"/>
    <x v="45"/>
  </r>
  <r>
    <x v="40"/>
    <s v="Ústredie práce, sociálnych vecí a rodiny"/>
    <d v="2024-03-05T00:00:00"/>
    <n v="84769680"/>
    <x v="0"/>
    <s v="Zlepšenie prístupu k zamestnaniu a aktivačným opatreniam pre všetkých uchádzačov o zamestnanie, predovšetkým mladých ľudí, a to najmä vykonávaním záruky pre mladých ľudí, pre dlhodobo nezamestnaných a znevýhodnené skupiny na trhu práce a neaktívne osoby, ako aj prostredníctvom podpory samostatnej zárobkovej činnosti a sociálneho hospodárstva;"/>
    <s v="MPSVR SR"/>
    <x v="1"/>
    <x v="1"/>
    <x v="9"/>
    <s v="ESO4.14P1 Adaptabilný a prístupný trh práceMPSVR SR"/>
    <n v="398657044"/>
    <x v="45"/>
  </r>
  <r>
    <x v="40"/>
    <s v="Ústredie práce, sociálnych vecí a rodiny"/>
    <d v="2024-03-05T00:00:00"/>
    <n v="84769680"/>
    <x v="0"/>
    <s v="Zlepšenie prístupu k zamestnaniu a aktivačným opatreniam pre všetkých uchádzačov o zamestnanie, predovšetkým mladých ľudí, a to najmä vykonávaním záruky pre mladých ľudí, pre dlhodobo nezamestnaných a znevýhodnené skupiny na trhu práce a neaktívne osoby, ako aj prostredníctvom podpory samostatnej zárobkovej činnosti a sociálneho hospodárstva;"/>
    <s v="MPSVR SR"/>
    <x v="1"/>
    <x v="1"/>
    <x v="5"/>
    <s v="ESO4.14P1 Adaptabilný a prístupný trh práceMPSVR SR"/>
    <n v="398657044"/>
    <x v="45"/>
  </r>
  <r>
    <x v="41"/>
    <s v="MPSVR SR"/>
    <d v="2024-01-18T00:00:00"/>
    <n v="57173000"/>
    <x v="12"/>
    <s v="Riešenie materiálnej deprivácie"/>
    <s v="MPSVR SR"/>
    <x v="6"/>
    <x v="1"/>
    <x v="4"/>
    <s v="ESO4.134P8 Potravinová a materiálna deprivácia MPSVR SR"/>
    <n v="68153000"/>
    <x v="46"/>
  </r>
  <r>
    <x v="41"/>
    <s v="MPSVR SR"/>
    <d v="2024-01-18T00:00:00"/>
    <n v="57173000"/>
    <x v="12"/>
    <s v="Riešenie materiálnej deprivácie"/>
    <s v="MPSVR SR"/>
    <x v="6"/>
    <x v="1"/>
    <x v="5"/>
    <s v="ESO4.134P8 Potravinová a materiálna deprivácia MPSVR SR"/>
    <n v="68153000"/>
    <x v="46"/>
  </r>
  <r>
    <x v="42"/>
    <s v="Ústredie práce, sociálnych vecí a rodiny"/>
    <d v="2023-12-12T00:00:00"/>
    <n v="5581923.4800000004"/>
    <x v="10"/>
    <s v="Podpora aktívneho začlenenia s cieľom podporovať rovnosť príležitostí, nediskrimináciu a aktívnu účasť a zlepšenie zamestnateľnosti, najmä v prípade znevýhodnených skupín"/>
    <s v="MPSVR SR"/>
    <x v="2"/>
    <x v="1"/>
    <x v="4"/>
    <s v="ESO4.84P5 Aktívne začlenenie a dostupné službyMPSVR SR"/>
    <n v="140055000"/>
    <x v="47"/>
  </r>
  <r>
    <x v="42"/>
    <s v="Ústredie práce, sociálnych vecí a rodiny"/>
    <d v="2023-12-12T00:00:00"/>
    <n v="5909390"/>
    <x v="10"/>
    <s v="Podpora aktívneho začlenenia s cieľom podporovať rovnosť príležitostí, nediskrimináciu a aktívnu účasť a zlepšenie zamestnateľnosti, najmä v prípade znevýhodnených skupín"/>
    <s v="MPSVR SR"/>
    <x v="2"/>
    <x v="1"/>
    <x v="5"/>
    <s v="ESO4.84P5 Aktívne začlenenie a dostupné službyMPSVR SR"/>
    <n v="140055000"/>
    <x v="48"/>
  </r>
  <r>
    <x v="43"/>
    <s v="MV SR - Úrad splnomocnenca vlády SR pre rozvoj občianskej spoločnosti"/>
    <d v="2024-12-18T00:00:00"/>
    <n v="3418453"/>
    <x v="10"/>
    <s v="Podpora aktívneho začlenenia s cieľom podporovať rovnosť príležitostí, nediskrimináciu a aktívnu účasť a zlepšenie zamestnateľnosti, najmä v prípade znevýhodnených skupín"/>
    <s v="MPSVR SR"/>
    <x v="3"/>
    <x v="1"/>
    <x v="4"/>
    <s v="ESO4.84P7 Sociálne inovácie a experimenty MPSVR SR"/>
    <n v="26655000"/>
    <x v="49"/>
  </r>
  <r>
    <x v="44"/>
    <s v="DOP - VÚC"/>
    <d v="2023-12-22T00:00:00"/>
    <n v="1769531.59"/>
    <x v="2"/>
    <s v="Podpora sociálnej integrácie osôb ohrozených chudobou alebo sociálnym vylúčením vrátane najodkázanejších osôb a detí"/>
    <s v="MPSVR SR"/>
    <x v="0"/>
    <x v="1"/>
    <x v="13"/>
    <s v="ESO4.124P4 Záruka pre mladých MPSVR SR"/>
    <n v="68765510"/>
    <x v="50"/>
  </r>
  <r>
    <x v="44"/>
    <s v="DOP - VÚC"/>
    <d v="2023-12-22T00:00:00"/>
    <n v="1769531.59"/>
    <x v="2"/>
    <s v="Podpora sociálnej integrácie osôb ohrozených chudobou alebo sociálnym vylúčením vrátane najodkázanejších osôb a detí"/>
    <s v="MPSVR SR"/>
    <x v="0"/>
    <x v="1"/>
    <x v="1"/>
    <s v="ESO4.124P4 Záruka pre mladých MPSVR SR"/>
    <n v="68765510"/>
    <x v="50"/>
  </r>
  <r>
    <x v="45"/>
    <s v="MS SR"/>
    <d v="2025-05-05T00:00:00"/>
    <n v="2042275"/>
    <x v="10"/>
    <s v="Podpora aktívneho začlenenia s cieľom podporovať rovnosť príležitostí, nediskrimináciu a aktívnu účasť a zlepšenie zamestnateľnosti, najmä v prípade znevýhodnených skupín"/>
    <s v="MPSVR SR"/>
    <x v="2"/>
    <x v="2"/>
    <x v="8"/>
    <s v="ESO4.84P5 Aktívne začlenenie a dostupné službyMPSVR SR"/>
    <n v="140055000"/>
    <x v="51"/>
  </r>
  <r>
    <x v="46"/>
    <s v="Ústredie práce, sociálnych vecí a rodiny"/>
    <d v="2023-11-08T00:00:00"/>
    <n v="1275001.7"/>
    <x v="2"/>
    <s v="Podpora sociálnej integrácie osôb ohrozených chudobou alebo sociálnym vylúčením vrátane najodkázanejších osôb a detí"/>
    <s v="MPSVR SR"/>
    <x v="2"/>
    <x v="1"/>
    <x v="4"/>
    <s v="ESO4.124P5 Aktívne začlenenie a dostupné službyMPSVR SR"/>
    <n v="195250000"/>
    <x v="52"/>
  </r>
  <r>
    <x v="46"/>
    <s v="Ústredie práce, sociálnych vecí a rodiny"/>
    <d v="2023-11-08T00:00:00"/>
    <n v="1275001.7"/>
    <x v="2"/>
    <s v="Podpora sociálnej integrácie osôb ohrozených chudobou alebo sociálnym vylúčením vrátane najodkázanejších osôb a detí"/>
    <s v="MPSVR SR"/>
    <x v="2"/>
    <x v="1"/>
    <x v="5"/>
    <s v="ESO4.124P5 Aktívne začlenenie a dostupné službyMPSVR SR"/>
    <n v="195250000"/>
    <x v="52"/>
  </r>
  <r>
    <x v="47"/>
    <s v="MPSVR SR"/>
    <d v="2024-10-11T00:00:00"/>
    <n v="3034862"/>
    <x v="10"/>
    <s v="Podpora aktívneho začlenenia s cieľom podporovať rovnosť príležitostí, nediskrimináciu a aktívnu účasť a zlepšenie zamestnateľnosti, najmä v prípade znevýhodnených skupín"/>
    <s v="MPSVR SR"/>
    <x v="2"/>
    <x v="1"/>
    <x v="7"/>
    <s v="ESO4.84P5 Aktívne začlenenie a dostupné službyMPSVR SR"/>
    <n v="140055000"/>
    <x v="53"/>
  </r>
  <r>
    <x v="47"/>
    <s v="MPSVR SR"/>
    <d v="2024-10-11T00:00:00"/>
    <n v="3034862"/>
    <x v="10"/>
    <s v="Podpora aktívneho začlenenia s cieľom podporovať rovnosť príležitostí, nediskrimináciu a aktívnu účasť a zlepšenie zamestnateľnosti, najmä v prípade znevýhodnených skupín"/>
    <s v="MPSVR SR"/>
    <x v="2"/>
    <x v="1"/>
    <x v="3"/>
    <s v="ESO4.84P5 Aktívne začlenenie a dostupné službyMPSVR SR"/>
    <n v="140055000"/>
    <x v="53"/>
  </r>
  <r>
    <x v="48"/>
    <s v="Banskobystrický samosprávny kraj"/>
    <d v="2023-11-09T00:00:00"/>
    <n v="1858401.27"/>
    <x v="7"/>
    <s v="Zlepšovanie rovného a včasného prístupu ku kvalitným, udržateľným a cenovo dostupným službám vrátane služieb, ktoré podporujú prístup k bývaniu a individualizovanú starostlivosť vrátane zdravotnej starostlivosti; modernizácia systémov sociálnej ochrany, vrátane podpory prístupu k sociálnej ochrane, s osobitným zameraním na deti a znevýhodnené skupiny; zlepšovanie prístupnosti, a to aj pre osoby so zdravotným postihnutím, účinnosti a odolnosti systémov zdravotnej starostlivosti a služieb dlhodobej starostlivosti"/>
    <s v="MPSVR SR"/>
    <x v="2"/>
    <x v="1"/>
    <x v="7"/>
    <s v="ESO4.114P5 Aktívne začlenenie a dostupné službyMPSVR SR"/>
    <n v="158850355"/>
    <x v="54"/>
  </r>
  <r>
    <x v="48"/>
    <s v="Banskobystrický samosprávny kraj"/>
    <d v="2023-11-09T00:00:00"/>
    <n v="1858401.27"/>
    <x v="7"/>
    <s v="Zlepšovanie rovného a včasného prístupu ku kvalitným, udržateľným a cenovo dostupným službám vrátane služieb, ktoré podporujú prístup k bývaniu a individualizovanú starostlivosť vrátane zdravotnej starostlivosti; modernizácia systémov sociálnej ochrany, vrátane podpory prístupu k sociálnej ochrane, s osobitným zameraním na deti a znevýhodnené skupiny; zlepšovanie prístupnosti, a to aj pre osoby so zdravotným postihnutím, účinnosti a odolnosti systémov zdravotnej starostlivosti a služieb dlhodobej starostlivosti"/>
    <s v="MPSVR SR"/>
    <x v="2"/>
    <x v="1"/>
    <x v="14"/>
    <s v="ESO4.114P5 Aktívne začlenenie a dostupné službyMPSVR SR"/>
    <n v="158850355"/>
    <x v="54"/>
  </r>
  <r>
    <x v="48"/>
    <s v="Banskobystrický samosprávny kraj"/>
    <d v="2023-11-09T00:00:00"/>
    <n v="1858401.27"/>
    <x v="7"/>
    <s v="Zlepšovanie rovného a včasného prístupu ku kvalitným, udržateľným a cenovo dostupným službám vrátane služieb, ktoré podporujú prístup k bývaniu a individualizovanú starostlivosť vrátane zdravotnej starostlivosti; modernizácia systémov sociálnej ochrany, vrátane podpory prístupu k sociálnej ochrane, s osobitným zameraním na deti a znevýhodnené skupiny; zlepšovanie prístupnosti, a to aj pre osoby so zdravotným postihnutím, účinnosti a odolnosti systémov zdravotnej starostlivosti a služieb dlhodobej starostlivosti"/>
    <s v="MPSVR SR"/>
    <x v="2"/>
    <x v="1"/>
    <x v="5"/>
    <s v="ESO4.114P5 Aktívne začlenenie a dostupné službyMPSVR SR"/>
    <n v="158850355"/>
    <x v="54"/>
  </r>
  <r>
    <x v="49"/>
    <s v="MPSVR SR"/>
    <s v="2Q 2025"/>
    <n v="8140000"/>
    <x v="3"/>
    <s v="Zabezpečenie rovného prístupu k zdravotnej starostlivosti a zvýšenie odolnosti systémov zdravotnej starostlivosti vrátane primárnej starostlivosti a podpory prechodu z inštitucionálnej starostlivosti na rodinnú a komunitnú starostlivosť"/>
    <s v="MPSVR SR"/>
    <x v="2"/>
    <x v="3"/>
    <x v="7"/>
    <s v="RSO4.54P5 Aktívne začlenenie a dostupné službyMPSVR SR"/>
    <n v="97458819"/>
    <x v="55"/>
  </r>
  <r>
    <x v="50"/>
    <s v="DOP - VÚC"/>
    <d v="2023-12-22T00:00:00"/>
    <n v="10319000"/>
    <x v="2"/>
    <s v="Podpora sociálnej integrácie osôb ohrozených chudobou alebo sociálnym vylúčením vrátane najodkázanejších osôb a detí"/>
    <s v="MPSVR SR"/>
    <x v="0"/>
    <x v="1"/>
    <x v="5"/>
    <s v="ESO4.124P4 Záruka pre mladých MPSVR SR"/>
    <n v="68765510"/>
    <x v="56"/>
  </r>
  <r>
    <x v="50"/>
    <s v="DOP - VÚC"/>
    <d v="2023-12-22T00:00:00"/>
    <n v="10319000"/>
    <x v="2"/>
    <s v="Podpora sociálnej integrácie osôb ohrozených chudobou alebo sociálnym vylúčením vrátane najodkázanejších osôb a detí"/>
    <s v="MPSVR SR"/>
    <x v="0"/>
    <x v="1"/>
    <x v="1"/>
    <s v="ESO4.124P4 Záruka pre mladých MPSVR SR"/>
    <n v="68765510"/>
    <x v="56"/>
  </r>
  <r>
    <x v="50"/>
    <s v="DOP - VÚC"/>
    <d v="2023-12-22T00:00:00"/>
    <n v="10319000"/>
    <x v="2"/>
    <s v="Podpora sociálnej integrácie osôb ohrozených chudobou alebo sociálnym vylúčením vrátane najodkázanejších osôb a detí"/>
    <s v="MPSVR SR"/>
    <x v="0"/>
    <x v="1"/>
    <x v="6"/>
    <s v="ESO4.124P4 Záruka pre mladých MPSVR SR"/>
    <n v="68765510"/>
    <x v="56"/>
  </r>
  <r>
    <x v="51"/>
    <s v="Aliancia sektorových rád"/>
    <d v="2023-11-24T00:00:00"/>
    <n v="20131842.420000002"/>
    <x v="1"/>
    <s v="Modernizácia inštitúcií a služieb trhu práce s cieľom posúdiť a predvídať potreby v oblasti zručností a zabezpečiť včasnú a cielenú pomoc a podporu v záujme zosúladenia ponuky s potrebami trhu práce, ako aj pri prechodoch medzi zamestnaniami a mobilite"/>
    <s v="MPSVR SR"/>
    <x v="1"/>
    <x v="1"/>
    <x v="13"/>
    <s v="ESO4.24P1 Adaptabilný a prístupný trh práceMPSVR SR"/>
    <n v="58700000"/>
    <x v="57"/>
  </r>
  <r>
    <x v="51"/>
    <s v="Aliancia sektorových rád"/>
    <d v="2023-11-24T00:00:00"/>
    <n v="20131842.420000002"/>
    <x v="1"/>
    <s v="Modernizácia inštitúcií a služieb trhu práce s cieľom posúdiť a predvídať potreby v oblasti zručností a zabezpečiť včasnú a cielenú pomoc a podporu v záujme zosúladenia ponuky s potrebami trhu práce, ako aj pri prechodoch medzi zamestnaniami a mobilite"/>
    <s v="MPSVR SR"/>
    <x v="1"/>
    <x v="1"/>
    <x v="10"/>
    <s v="ESO4.24P1 Adaptabilný a prístupný trh práceMPSVR SR"/>
    <n v="58700000"/>
    <x v="57"/>
  </r>
  <r>
    <x v="52"/>
    <s v="Ústredie práce, sociálnych vecí a rodiny"/>
    <s v="4Q 2025"/>
    <n v="18300000"/>
    <x v="9"/>
    <s v="Podpora rodovo vyváženej účasti na trhu práce, rovnakých pracovných podmienok a lepšej rovnováhy medzi pracovným a súkromným životom vrátane prístupu k cenovo dostupnej starostlivosti o deti a odkázané osoby"/>
    <s v="MPSVR SR"/>
    <x v="1"/>
    <x v="3"/>
    <x v="7"/>
    <s v="ESO4.34P1 Adaptabilný a prístupný trh práceMPSVR SR"/>
    <n v="37006600"/>
    <x v="58"/>
  </r>
  <r>
    <x v="53"/>
    <s v="Agentúra podporovaného zamestnávania a neverejné subjekty"/>
    <d v="2025-03-21T00:00:00"/>
    <n v="5875000"/>
    <x v="0"/>
    <s v="Zlepšenie prístupu k zamestnaniu a aktivačným opatreniam pre všetkých uchádzačov o zamestnanie, predovšetkým mladých ľudí, a to najmä vykonávaním záruky pre mladých ľudí, pre dlhodobo nezamestnaných a znevýhodnené skupiny na trhu práce a neaktívne osoby, ako aj prostredníctvom podpory samostatnej zárobkovej činnosti a sociálneho hospodárstva;"/>
    <s v="MPSVR SR"/>
    <x v="1"/>
    <x v="3"/>
    <x v="6"/>
    <s v="ESO4.14P1 Adaptabilný a prístupný trh práceMPSVR SR"/>
    <n v="398657044"/>
    <x v="59"/>
  </r>
  <r>
    <x v="53"/>
    <s v="Agentúra podporovaného zamestnávania a neverejné subjekty"/>
    <d v="2025-03-21T00:00:00"/>
    <n v="5875000"/>
    <x v="0"/>
    <s v="Zlepšenie prístupu k zamestnaniu a aktivačným opatreniam pre všetkých uchádzačov o zamestnanie, predovšetkým mladých ľudí, a to najmä vykonávaním záruky pre mladých ľudí, pre dlhodobo nezamestnaných a znevýhodnené skupiny na trhu práce a neaktívne osoby, ako aj prostredníctvom podpory samostatnej zárobkovej činnosti a sociálneho hospodárstva;"/>
    <s v="MPSVR SR"/>
    <x v="1"/>
    <x v="3"/>
    <x v="9"/>
    <s v="ESO4.14P1 Adaptabilný a prístupný trh práceMPSVR SR"/>
    <n v="398657044"/>
    <x v="59"/>
  </r>
  <r>
    <x v="53"/>
    <s v="Agentúra podporovaného zamestnávania a neverejné subjekty"/>
    <d v="2025-03-21T00:00:00"/>
    <n v="5875000"/>
    <x v="0"/>
    <s v="Zlepšenie prístupu k zamestnaniu a aktivačným opatreniam pre všetkých uchádzačov o zamestnanie, predovšetkým mladých ľudí, a to najmä vykonávaním záruky pre mladých ľudí, pre dlhodobo nezamestnaných a znevýhodnené skupiny na trhu práce a neaktívne osoby, ako aj prostredníctvom podpory samostatnej zárobkovej činnosti a sociálneho hospodárstva;"/>
    <s v="MPSVR SR"/>
    <x v="1"/>
    <x v="3"/>
    <x v="5"/>
    <s v="ESO4.14P1 Adaptabilný a prístupný trh práceMPSVR SR"/>
    <n v="398657044"/>
    <x v="59"/>
  </r>
  <r>
    <x v="53"/>
    <s v="Agentúra podporovaného zamestnávania a neverejné subjekty"/>
    <d v="2025-03-21T00:00:00"/>
    <n v="16275000"/>
    <x v="0"/>
    <s v="Zlepšenie prístupu k zamestnaniu a aktivačným opatreniam pre všetkých uchádzačov o zamestnanie, predovšetkým mladých ľudí, a to najmä vykonávaním záruky pre mladých ľudí, pre dlhodobo nezamestnaných a znevýhodnené skupiny na trhu práce a neaktívne osoby, ako aj prostredníctvom podpory samostatnej zárobkovej činnosti a sociálneho hospodárstva;"/>
    <s v="MPSVR SR"/>
    <x v="0"/>
    <x v="1"/>
    <x v="1"/>
    <s v="ESO4.14P4 Záruka pre mladých MPSVR SR"/>
    <n v="198802012"/>
    <x v="59"/>
  </r>
  <r>
    <x v="53"/>
    <s v="Agentúra podporovaného zamestnávania a neverejné subjekty"/>
    <d v="2025-03-21T00:00:00"/>
    <n v="16275000"/>
    <x v="0"/>
    <s v="Zlepšenie prístupu k zamestnaniu a aktivačným opatreniam pre všetkých uchádzačov o zamestnanie, predovšetkým mladých ľudí, a to najmä vykonávaním záruky pre mladých ľudí, pre dlhodobo nezamestnaných a znevýhodnené skupiny na trhu práce a neaktívne osoby, ako aj prostredníctvom podpory samostatnej zárobkovej činnosti a sociálneho hospodárstva;"/>
    <s v="MPSVR SR"/>
    <x v="0"/>
    <x v="1"/>
    <x v="6"/>
    <s v="ESO4.14P4 Záruka pre mladých MPSVR SR"/>
    <n v="198802012"/>
    <x v="59"/>
  </r>
  <r>
    <x v="54"/>
    <s v="Ústredie práce, sociálnych vecí a rodiny"/>
    <d v="2024-09-12T00:00:00"/>
    <n v="1421658.29"/>
    <x v="3"/>
    <s v="Zabezpečenie rovného prístupu k zdravotnej starostlivosti a zvýšenie odolnosti systémov zdravotnej starostlivosti vrátane primárnej starostlivosti a podpory prechodu z inštitucionálnej starostlivosti na rodinnú a komunitnú starostlivosť"/>
    <s v="MPSVR SR"/>
    <x v="2"/>
    <x v="2"/>
    <x v="7"/>
    <s v="RSO4.54P5 Aktívne začlenenie a dostupné službyMPSVR SR"/>
    <n v="97458819"/>
    <x v="4"/>
  </r>
  <r>
    <x v="55"/>
    <s v="Ústredie práce, sociálnych vecí a rodiny"/>
    <d v="2023-12-13T00:00:00"/>
    <n v="62735795.640000001"/>
    <x v="7"/>
    <s v="Zlepšovanie rovného a včasného prístupu ku kvalitným, udržateľným a cenovo dostupným službám vrátane služieb, ktoré podporujú prístup k bývaniu a individualizovanú starostlivosť vrátane zdravotnej starostlivosti; modernizácia systémov sociálnej ochrany, vrátane podpory prístupu k sociálnej ochrane, s osobitným zameraním na deti a znevýhodnené skupiny; zlepšovanie prístupnosti, a to aj pre osoby so zdravotným postihnutím, účinnosti a odolnosti systémov zdravotnej starostlivosti a služieb dlhodobej starostlivosti"/>
    <s v="MPSVR SR"/>
    <x v="2"/>
    <x v="1"/>
    <x v="4"/>
    <s v="ESO4.114P5 Aktívne začlenenie a dostupné službyMPSVR SR"/>
    <n v="158850355"/>
    <x v="60"/>
  </r>
  <r>
    <x v="55"/>
    <s v="Ústredie práce, sociálnych vecí a rodiny"/>
    <d v="2023-12-13T00:00:00"/>
    <n v="62735795.640000001"/>
    <x v="7"/>
    <s v="Zlepšovanie rovného a včasného prístupu ku kvalitným, udržateľným a cenovo dostupným službám vrátane služieb, ktoré podporujú prístup k bývaniu a individualizovanú starostlivosť vrátane zdravotnej starostlivosti; modernizácia systémov sociálnej ochrany, vrátane podpory prístupu k sociálnej ochrane, s osobitným zameraním na deti a znevýhodnené skupiny; zlepšovanie prístupnosti, a to aj pre osoby so zdravotným postihnutím, účinnosti a odolnosti systémov zdravotnej starostlivosti a služieb dlhodobej starostlivosti"/>
    <s v="MPSVR SR"/>
    <x v="2"/>
    <x v="1"/>
    <x v="7"/>
    <s v="ESO4.114P5 Aktívne začlenenie a dostupné službyMPSVR SR"/>
    <n v="158850355"/>
    <x v="60"/>
  </r>
  <r>
    <x v="55"/>
    <s v="Ústredie práce, sociálnych vecí a rodiny"/>
    <d v="2023-12-13T00:00:00"/>
    <n v="62735795.640000001"/>
    <x v="7"/>
    <s v="Zlepšovanie rovného a včasného prístupu ku kvalitným, udržateľným a cenovo dostupným službám vrátane služieb, ktoré podporujú prístup k bývaniu a individualizovanú starostlivosť vrátane zdravotnej starostlivosti; modernizácia systémov sociálnej ochrany, vrátane podpory prístupu k sociálnej ochrane, s osobitným zameraním na deti a znevýhodnené skupiny; zlepšovanie prístupnosti, a to aj pre osoby so zdravotným postihnutím, účinnosti a odolnosti systémov zdravotnej starostlivosti a služieb dlhodobej starostlivosti"/>
    <s v="MPSVR SR"/>
    <x v="2"/>
    <x v="1"/>
    <x v="5"/>
    <s v="ESO4.114P5 Aktívne začlenenie a dostupné službyMPSVR SR"/>
    <n v="158850355"/>
    <x v="60"/>
  </r>
  <r>
    <x v="56"/>
    <s v="Ústredie práce, sociálnych vecí a rodiny"/>
    <d v="2024-10-03T00:00:00"/>
    <n v="37770596"/>
    <x v="2"/>
    <s v="Podpora sociálnej integrácie osôb ohrozených chudobou alebo sociálnym vylúčením vrátane najodkázanejších osôb a detí"/>
    <s v="MPSVR SR"/>
    <x v="2"/>
    <x v="1"/>
    <x v="4"/>
    <s v="ESO4.124P5 Aktívne začlenenie a dostupné službyMPSVR SR"/>
    <n v="195250000"/>
    <x v="61"/>
  </r>
  <r>
    <x v="56"/>
    <s v="Ústredie práce, sociálnych vecí a rodiny"/>
    <d v="2024-10-03T00:00:00"/>
    <n v="37770596"/>
    <x v="2"/>
    <s v="Podpora sociálnej integrácie osôb ohrozených chudobou alebo sociálnym vylúčením vrátane najodkázanejších osôb a detí"/>
    <s v="MPSVR SR"/>
    <x v="2"/>
    <x v="1"/>
    <x v="5"/>
    <s v="ESO4.124P5 Aktívne začlenenie a dostupné službyMPSVR SR"/>
    <n v="195250000"/>
    <x v="61"/>
  </r>
  <r>
    <x v="56"/>
    <s v="Ústredie práce, sociálnych vecí a rodiny"/>
    <d v="2024-10-03T00:00:00"/>
    <n v="37770596"/>
    <x v="2"/>
    <s v="Podpora sociálnej integrácie osôb ohrozených chudobou alebo sociálnym vylúčením vrátane najodkázanejších osôb a detí"/>
    <s v="MPSVR SR"/>
    <x v="2"/>
    <x v="1"/>
    <x v="9"/>
    <s v="ESO4.124P5 Aktívne začlenenie a dostupné službyMPSVR SR"/>
    <n v="195250000"/>
    <x v="62"/>
  </r>
  <r>
    <x v="57"/>
    <s v="DOP - rôzne subjekty "/>
    <d v="2024-06-27T00:00:00"/>
    <n v="3980949.37"/>
    <x v="10"/>
    <s v="Podpora aktívneho začlenenia s cieľom podporovať rovnosť príležitostí, nediskrimináciu a aktívnu účasť a zlepšenie zamestnateľnosti, najmä v prípade znevýhodnených skupín"/>
    <s v="MPSVR SR"/>
    <x v="2"/>
    <x v="1"/>
    <x v="4"/>
    <s v="ESO4.84P5 Aktívne začlenenie a dostupné službyMPSVR SR"/>
    <n v="140055000"/>
    <x v="63"/>
  </r>
  <r>
    <x v="57"/>
    <s v="DOP - rôzne subjekty "/>
    <d v="2024-06-27T00:00:00"/>
    <n v="3980949.37"/>
    <x v="10"/>
    <s v="Podpora aktívneho začlenenia s cieľom podporovať rovnosť príležitostí, nediskrimináciu a aktívnu účasť a zlepšenie zamestnateľnosti, najmä v prípade znevýhodnených skupín"/>
    <s v="MPSVR SR"/>
    <x v="2"/>
    <x v="1"/>
    <x v="5"/>
    <s v="ESO4.84P5 Aktívne začlenenie a dostupné službyMPSVR SR"/>
    <n v="140055000"/>
    <x v="63"/>
  </r>
  <r>
    <x v="58"/>
    <s v="Slovenský paralympijský výbor"/>
    <d v="2024-01-19T00:00:00"/>
    <n v="6505893.5599999996"/>
    <x v="0"/>
    <s v="Zlepšenie prístupu k zamestnaniu a aktivačným opatreniam pre všetkých uchádzačov o zamestnanie, predovšetkým mladých ľudí, a to najmä vykonávaním záruky pre mladých ľudí, pre dlhodobo nezamestnaných a znevýhodnené skupiny na trhu práce a neaktívne osoby, ako aj prostredníctvom podpory samostatnej zárobkovej činnosti a sociálneho hospodárstva;"/>
    <s v="MPSVR SR"/>
    <x v="1"/>
    <x v="1"/>
    <x v="9"/>
    <s v="ESO4.14P1 Adaptabilný a prístupný trh práceMPSVR SR"/>
    <n v="398657044"/>
    <x v="64"/>
  </r>
  <r>
    <x v="58"/>
    <s v="Slovenský paralympijský výbor"/>
    <d v="2024-01-19T00:00:00"/>
    <n v="6505893.5599999996"/>
    <x v="0"/>
    <s v="Zlepšenie prístupu k zamestnaniu a aktivačným opatreniam pre všetkých uchádzačov o zamestnanie, predovšetkým mladých ľudí, a to najmä vykonávaním záruky pre mladých ľudí, pre dlhodobo nezamestnaných a znevýhodnené skupiny na trhu práce a neaktívne osoby, ako aj prostredníctvom podpory samostatnej zárobkovej činnosti a sociálneho hospodárstva;"/>
    <s v="MPSVR SR"/>
    <x v="1"/>
    <x v="1"/>
    <x v="6"/>
    <s v="ESO4.14P1 Adaptabilný a prístupný trh práceMPSVR SR"/>
    <n v="398657044"/>
    <x v="64"/>
  </r>
  <r>
    <x v="58"/>
    <s v="Slovenský paralympijský výbor"/>
    <d v="2024-01-19T00:00:00"/>
    <n v="6505893.5599999996"/>
    <x v="0"/>
    <s v="Zlepšenie prístupu k zamestnaniu a aktivačným opatreniam pre všetkých uchádzačov o zamestnanie, predovšetkým mladých ľudí, a to najmä vykonávaním záruky pre mladých ľudí, pre dlhodobo nezamestnaných a znevýhodnené skupiny na trhu práce a neaktívne osoby, ako aj prostredníctvom podpory samostatnej zárobkovej činnosti a sociálneho hospodárstva;"/>
    <s v="MPSVR SR"/>
    <x v="1"/>
    <x v="1"/>
    <x v="8"/>
    <s v="ESO4.14P1 Adaptabilný a prístupný trh práceMPSVR SR"/>
    <n v="398657044"/>
    <x v="64"/>
  </r>
  <r>
    <x v="59"/>
    <s v="projektové zámery 30.10.2024"/>
    <d v="2025-04-04T00:00:00"/>
    <n v="10000000"/>
    <x v="10"/>
    <s v="Podpora aktívneho začlenenia s cieľom podporovať rovnosť príležitostí, nediskrimináciu a aktívnu účasť a zlepšenie zamestnateľnosti, najmä v prípade znevýhodnených skupín"/>
    <s v="MPSVR SR"/>
    <x v="3"/>
    <x v="2"/>
    <x v="8"/>
    <s v="ESO4.84P7 Sociálne inovácie a experimenty MPSVR SR"/>
    <n v="26655000"/>
    <x v="65"/>
  </r>
  <r>
    <x v="60"/>
    <s v="projektové zámery 20.12.2024"/>
    <d v="2024-12-20T00:00:00"/>
    <n v="5000000"/>
    <x v="13"/>
    <s v="Podpora rovného prístupu, a to najmä znevýhodnených skupín, ku kvalitnému a inkluzívnemu vzdelávaniu a odbornej príprave a podpora ich úspešného ukončenia, počnúc vzdelávaním a starostlivosťou v ranom detstve cez všeobecné a odborné vzdelávanie a prípravu až po terciárnu úroveň a vzdelávanie a učenie dospelých vrátane uľahčovania vzdelávacej mobility pre všetkých a prístupnosti pre osoby so zdravotným postihnutím"/>
    <s v="MPSVR SR"/>
    <x v="3"/>
    <x v="3"/>
    <x v="15"/>
    <s v="ESO4.64P7 Sociálne inovácie a experimenty MPSVR SR"/>
    <n v="14968000"/>
    <x v="65"/>
  </r>
  <r>
    <x v="60"/>
    <s v="projektové zámery 20.12.2024"/>
    <d v="2024-12-20T00:00:00"/>
    <n v="5000000"/>
    <x v="13"/>
    <s v="Podpora rovného prístupu, a to najmä znevýhodnených skupín, ku kvalitnému a inkluzívnemu vzdelávaniu a odbornej príprave a podpora ich úspešného ukončenia, počnúc vzdelávaním a starostlivosťou v ranom detstve cez všeobecné a odborné vzdelávanie a prípravu až po terciárnu úroveň a vzdelávanie a učenie dospelých vrátane uľahčovania vzdelávacej mobility pre všetkých a prístupnosti pre osoby so zdravotným postihnutím"/>
    <s v="MPSVR SR"/>
    <x v="3"/>
    <x v="3"/>
    <x v="5"/>
    <s v="ESO4.64P7 Sociálne inovácie a experimenty MPSVR SR"/>
    <n v="14968000"/>
    <x v="65"/>
  </r>
  <r>
    <x v="60"/>
    <s v="projektové zámery 20.12.2024"/>
    <d v="2024-12-20T00:00:00"/>
    <n v="5000000"/>
    <x v="13"/>
    <s v="Podpora rovného prístupu, a to najmä znevýhodnených skupín, ku kvalitnému a inkluzívnemu vzdelávaniu a odbornej príprave a podpora ich úspešného ukončenia, počnúc vzdelávaním a starostlivosťou v ranom detstve cez všeobecné a odborné vzdelávanie a prípravu až po terciárnu úroveň a vzdelávanie a učenie dospelých vrátane uľahčovania vzdelávacej mobility pre všetkých a prístupnosti pre osoby so zdravotným postihnutím"/>
    <s v="MPSVR SR"/>
    <x v="3"/>
    <x v="3"/>
    <x v="12"/>
    <s v="ESO4.64P7 Sociálne inovácie a experimenty MPSVR SR"/>
    <n v="14968000"/>
    <x v="65"/>
  </r>
  <r>
    <x v="61"/>
    <s v="MV SR / MD SR"/>
    <d v="2024-10-22T00:00:00"/>
    <n v="48852000"/>
    <x v="11"/>
    <s v="Podpora sociálno-ekonomickej integrácie štátnych príslušníkov tretích krajín vrátane migrantov"/>
    <s v="MPSVR SR"/>
    <x v="2"/>
    <x v="1"/>
    <x v="4"/>
    <s v="ESO4.94P5 Aktívne začlenenie a dostupné službyMPSVR SR"/>
    <n v="60421000"/>
    <x v="66"/>
  </r>
  <r>
    <x v="61"/>
    <s v="MV SR / MD SR"/>
    <d v="2024-10-22T00:00:00"/>
    <n v="48852000"/>
    <x v="11"/>
    <s v="Podpora sociálno-ekonomickej integrácie štátnych príslušníkov tretích krajín vrátane migrantov"/>
    <s v="MPSVR SR"/>
    <x v="2"/>
    <x v="1"/>
    <x v="12"/>
    <s v="ESO4.94P5 Aktívne začlenenie a dostupné službyMPSVR SR"/>
    <n v="60421000"/>
    <x v="66"/>
  </r>
  <r>
    <x v="62"/>
    <s v="projektové zámery 28.11.2024+"/>
    <d v="2025-04-30T00:00:00"/>
    <n v="4120000"/>
    <x v="0"/>
    <s v="Zlepšenie prístupu k zamestnaniu a aktivačným opatreniam pre všetkých uchádzačov o zamestnanie, predovšetkým mladých ľudí, a to najmä vykonávaním záruky pre mladých ľudí, pre dlhodobo nezamestnaných a znevýhodnené skupiny na trhu práce a neaktívne osoby, ako aj prostredníctvom podpory samostatnej zárobkovej činnosti a sociálneho hospodárstva;"/>
    <s v="MPSVR SR"/>
    <x v="3"/>
    <x v="2"/>
    <x v="6"/>
    <s v="ESO4.14P7 Sociálne inovácie a experimenty MPSVR SR"/>
    <n v="26530000"/>
    <x v="67"/>
  </r>
  <r>
    <x v="62"/>
    <s v="projektové zámery 28.11. 2024"/>
    <d v="2025-04-30T00:00:00"/>
    <n v="2164000"/>
    <x v="13"/>
    <s v="Podpora rovného prístupu, a to najmä znevýhodnených skupín, ku kvalitnému a inkluzívnemu vzdelávaniu a odbornej príprave a podpora ich úspešného ukončenia, počnúc vzdelávaním a starostlivosťou v ranom detstve cez všeobecné a odborné vzdelávanie a prípravu až po terciárnu úroveň a vzdelávanie a učenie dospelých vrátane uľahčovania vzdelávacej mobility pre všetkých a prístupnosti pre osoby so zdravotným postihnutím"/>
    <s v="MPSVR SR"/>
    <x v="3"/>
    <x v="2"/>
    <x v="15"/>
    <s v="ESO4.64P7 Sociálne inovácie a experimenty MPSVR SR"/>
    <n v="14968000"/>
    <x v="67"/>
  </r>
  <r>
    <x v="62"/>
    <s v="projektové zámery 28.11.2024"/>
    <d v="2025-04-30T00:00:00"/>
    <n v="4017500"/>
    <x v="10"/>
    <s v="Podpora aktívneho začlenenia s cieľom podporovať rovnosť príležitostí, nediskrimináciu a aktívnu účasť a zlepšenie zamestnateľnosti, najmä v prípade znevýhodnených skupín"/>
    <s v="MPSVR SR"/>
    <x v="3"/>
    <x v="2"/>
    <x v="8"/>
    <s v="ESO4.84P7 Sociálne inovácie a experimenty MPSVR SR"/>
    <n v="26655000"/>
    <x v="67"/>
  </r>
  <r>
    <x v="63"/>
    <s v="DOP - rôzne subjekty "/>
    <s v="3Q 2025"/>
    <n v="20000000"/>
    <x v="2"/>
    <s v="Podpora sociálnej integrácie osôb ohrozených chudobou alebo sociálnym vylúčením vrátane najodkázanejších osôb a detí"/>
    <s v="MPSVR SR"/>
    <x v="0"/>
    <x v="3"/>
    <x v="1"/>
    <s v="ESO4.124P4 Záruka pre mladých MPSVR SR"/>
    <n v="68765510"/>
    <x v="68"/>
  </r>
  <r>
    <x v="64"/>
    <s v="Ústredie práce, sociálnych vecí a rodiny"/>
    <d v="2023-12-08T00:00:00"/>
    <n v="10091571"/>
    <x v="0"/>
    <s v="Zlepšenie prístupu k zamestnaniu a aktivačným opatreniam pre všetkých uchádzačov o zamestnanie, predovšetkým mladých ľudí, a to najmä vykonávaním záruky pre mladých ľudí, pre dlhodobo nezamestnaných a znevýhodnené skupiny na trhu práce a neaktívne osoby, ako aj prostredníctvom podpory samostatnej zárobkovej činnosti a sociálneho hospodárstva;"/>
    <s v="MPSVR SR"/>
    <x v="1"/>
    <x v="1"/>
    <x v="6"/>
    <s v="ESO4.14P1 Adaptabilný a prístupný trh práceMPSVR SR"/>
    <n v="398657044"/>
    <x v="69"/>
  </r>
  <r>
    <x v="64"/>
    <s v="Ústredie práce, sociálnych vecí a rodiny"/>
    <d v="2023-12-08T00:00:00"/>
    <n v="10091571"/>
    <x v="0"/>
    <s v="Zlepšenie prístupu k zamestnaniu a aktivačným opatreniam pre všetkých uchádzačov o zamestnanie, predovšetkým mladých ľudí, a to najmä vykonávaním záruky pre mladých ľudí, pre dlhodobo nezamestnaných a znevýhodnené skupiny na trhu práce a neaktívne osoby, ako aj prostredníctvom podpory samostatnej zárobkovej činnosti a sociálneho hospodárstva;"/>
    <s v="MPSVR SR"/>
    <x v="1"/>
    <x v="1"/>
    <x v="5"/>
    <s v="ESO4.14P1 Adaptabilný a prístupný trh práceMPSVR SR"/>
    <n v="398657044"/>
    <x v="69"/>
  </r>
  <r>
    <x v="65"/>
    <s v="Ústredie práce, sociálnych vecí a rodiny"/>
    <d v="2023-11-28T00:00:00"/>
    <n v="6195687.4000000004"/>
    <x v="10"/>
    <s v="Podpora aktívneho začlenenia s cieľom podporovať rovnosť príležitostí, nediskrimináciu a aktívnu účasť a zlepšenie zamestnateľnosti, najmä v prípade znevýhodnených skupín"/>
    <s v="MPSVR SR"/>
    <x v="2"/>
    <x v="1"/>
    <x v="16"/>
    <s v="ESO4.84P5 Aktívne začlenenie a dostupné službyMPSVR SR"/>
    <n v="140055000"/>
    <x v="70"/>
  </r>
  <r>
    <x v="65"/>
    <s v="Ústredie práce, sociálnych vecí a rodiny"/>
    <d v="2023-11-28T00:00:00"/>
    <n v="6195687.4000000004"/>
    <x v="10"/>
    <s v="Podpora aktívneho začlenenia s cieľom podporovať rovnosť príležitostí, nediskrimináciu a aktívnu účasť a zlepšenie zamestnateľnosti, najmä v prípade znevýhodnených skupín"/>
    <s v="MPSVR SR"/>
    <x v="2"/>
    <x v="1"/>
    <x v="4"/>
    <s v="ESO4.84P5 Aktívne začlenenie a dostupné službyMPSVR SR"/>
    <n v="140055000"/>
    <x v="70"/>
  </r>
  <r>
    <x v="65"/>
    <s v="Ústredie práce, sociálnych vecí a rodiny"/>
    <d v="2023-11-28T00:00:00"/>
    <n v="6195687.4000000004"/>
    <x v="10"/>
    <s v="Podpora aktívneho začlenenia s cieľom podporovať rovnosť príležitostí, nediskrimináciu a aktívnu účasť a zlepšenie zamestnateľnosti, najmä v prípade znevýhodnených skupín"/>
    <s v="MPSVR SR"/>
    <x v="2"/>
    <x v="1"/>
    <x v="5"/>
    <s v="ESO4.84P5 Aktívne začlenenie a dostupné službyMPSVR SR"/>
    <n v="140055000"/>
    <x v="70"/>
  </r>
  <r>
    <x v="66"/>
    <s v="Generálne riaditeľstvo Zboru väzenskej a justičnej stráže"/>
    <d v="2023-09-14T00:00:00"/>
    <n v="15297651.43"/>
    <x v="10"/>
    <s v="Podpora aktívneho začlenenia s cieľom podporovať rovnosť príležitostí, nediskrimináciu a aktívnu účasť a zlepšenie zamestnateľnosti, najmä v prípade znevýhodnených skupín"/>
    <s v="MPSVR SR"/>
    <x v="2"/>
    <x v="1"/>
    <x v="0"/>
    <s v="ESO4.84P5 Aktívne začlenenie a dostupné službyMPSVR SR"/>
    <n v="140055000"/>
    <x v="71"/>
  </r>
  <r>
    <x v="66"/>
    <s v="Generálne riaditeľstvo Zboru väzenskej a justičnej stráže"/>
    <d v="2023-09-14T00:00:00"/>
    <n v="15297651.43"/>
    <x v="10"/>
    <s v="Podpora aktívneho začlenenia s cieľom podporovať rovnosť príležitostí, nediskrimináciu a aktívnu účasť a zlepšenie zamestnateľnosti, najmä v prípade znevýhodnených skupín"/>
    <s v="MPSVR SR"/>
    <x v="2"/>
    <x v="1"/>
    <x v="4"/>
    <s v="ESO4.84P5 Aktívne začlenenie a dostupné službyMPSVR SR"/>
    <n v="140055000"/>
    <x v="71"/>
  </r>
  <r>
    <x v="66"/>
    <s v="Generálne riaditeľstvo Zboru väzenskej a justičnej stráže"/>
    <d v="2023-09-14T00:00:00"/>
    <n v="15297651.43"/>
    <x v="10"/>
    <s v="Podpora aktívneho začlenenia s cieľom podporovať rovnosť príležitostí, nediskrimináciu a aktívnu účasť a zlepšenie zamestnateľnosti, najmä v prípade znevýhodnených skupín"/>
    <s v="MPSVR SR"/>
    <x v="2"/>
    <x v="1"/>
    <x v="8"/>
    <s v="ESO4.84P5 Aktívne začlenenie a dostupné službyMPSVR SR"/>
    <n v="140055000"/>
    <x v="71"/>
  </r>
  <r>
    <x v="67"/>
    <s v="Aliancia sektorových rád"/>
    <s v="2Q 2025"/>
    <n v="5114762.99"/>
    <x v="9"/>
    <s v="Podpora rodovo vyváženej účasti na trhu práce, rovnakých pracovných podmienok a lepšej rovnováhy medzi pracovným a súkromným životom vrátane prístupu k cenovo dostupnej starostlivosti o deti a odkázané osoby"/>
    <s v="MPSVR SR"/>
    <x v="1"/>
    <x v="3"/>
    <x v="6"/>
    <s v="ESO4.34P1 Adaptabilný a prístupný trh práceMPSVR SR"/>
    <n v="37006600"/>
    <x v="72"/>
  </r>
  <r>
    <x v="67"/>
    <s v="Aliancia sektorových rád"/>
    <s v="2Q 2025"/>
    <n v="5114762.99"/>
    <x v="6"/>
    <s v="Podpora adaptácie pracovníkov, podnikov a podnikateľov na zmeny, ako aj aktívneho a zdravého starnutia a zdravého a vhodne prispôsobeného pracovného prostredia, ktoré rieši zdravotné riziká"/>
    <s v="MPSVR SR"/>
    <x v="1"/>
    <x v="3"/>
    <x v="2"/>
    <s v="ESO4.44P1 Adaptabilný a prístupný trh práceMPSVR SR"/>
    <n v="17726600"/>
    <x v="72"/>
  </r>
  <r>
    <x v="68"/>
    <s v="DOP - rôzne subjekty "/>
    <s v="3Q 2025"/>
    <n v="20000000"/>
    <x v="5"/>
    <s v="Zvyšovanie účinnosti a inkluzívnosti trhov práce a prístupu ku kvalitnému zamestnaniu rozvíjaním sociálnej_x000a_infraštruktúry a podporou sociálneho hospodárstva"/>
    <s v="MPSVR SR"/>
    <x v="1"/>
    <x v="3"/>
    <x v="7"/>
    <s v="RSO4.14P1 Adaptabilný a prístupný trh práceMPSVR SR"/>
    <n v="51206450"/>
    <x v="4"/>
  </r>
  <r>
    <x v="69"/>
    <s v="DOP - rôzne subjekty "/>
    <s v="4Q 2025"/>
    <n v="10830000"/>
    <x v="9"/>
    <s v="Podpora rodovo vyváženej účasti na trhu práce, rovnakých pracovných podmienok a lepšej rovnováhy medzi pracovným a súkromným životom vrátane prístupu k cenovo dostupnej starostlivosti o deti a odkázané osoby"/>
    <s v="MPSVR SR"/>
    <x v="1"/>
    <x v="3"/>
    <x v="7"/>
    <s v="ESO4.34P1 Adaptabilný a prístupný trh práceMPSVR SR"/>
    <n v="37006600"/>
    <x v="73"/>
  </r>
  <r>
    <x v="70"/>
    <s v="MPSVR SR"/>
    <s v="2Q 2025"/>
    <n v="1080000"/>
    <x v="9"/>
    <s v="Podpora rodovo vyváženej účasti na trhu práce, rovnakých pracovných podmienok a lepšej rovnováhy medzi pracovným a súkromným životom vrátane prístupu k cenovo dostupnej starostlivosti o deti a odkázané osoby"/>
    <s v="MPSVR SR"/>
    <x v="1"/>
    <x v="3"/>
    <x v="2"/>
    <s v="ESO4.34P1 Adaptabilný a prístupný trh práceMPSVR SR"/>
    <n v="37006600"/>
    <x v="74"/>
  </r>
  <r>
    <x v="71"/>
    <s v="UPSVR"/>
    <s v="3Q 2025"/>
    <n v="10580677"/>
    <x v="6"/>
    <s v="Podpora adaptácie pracovníkov, podnikov a podnikateľov na zmeny, ako aj aktívneho a zdravého starnutia a zdravého a vhodne prispôsobeného pracovného prostredia, ktoré rieši zdravotné riziká"/>
    <s v="MPSVR SR"/>
    <x v="4"/>
    <x v="3"/>
    <x v="0"/>
    <s v="ESO4.44P3 Zručnosti pre lepšiu adaptabilitu a inklúziuMPSVR SR"/>
    <n v="92320000"/>
    <x v="75"/>
  </r>
  <r>
    <x v="71"/>
    <s v="UPSVR"/>
    <s v="3Q 2025"/>
    <n v="10580677"/>
    <x v="6"/>
    <s v="Podpora adaptácie pracovníkov, podnikov a podnikateľov na zmeny, ako aj aktívneho a zdravého starnutia a zdravého a vhodne prispôsobeného pracovného prostredia, ktoré rieši zdravotné riziká"/>
    <s v="MPSVR SR"/>
    <x v="4"/>
    <x v="3"/>
    <x v="2"/>
    <s v="ESO4.44P3 Zručnosti pre lepšiu adaptabilitu a inklúziuMPSVR SR"/>
    <n v="92320000"/>
    <x v="75"/>
  </r>
  <r>
    <x v="72"/>
    <s v="DOP - vybrané subjekty "/>
    <s v="2Q 2025"/>
    <n v="20000000"/>
    <x v="6"/>
    <s v="Podpora adaptácie pracovníkov, podnikov a podnikateľov na zmeny, ako aj aktívneho a zdravého starnutia a zdravého a vhodne prispôsobeného pracovného prostredia, ktoré rieši zdravotné riziká"/>
    <s v="MPSVR SR"/>
    <x v="4"/>
    <x v="3"/>
    <x v="0"/>
    <s v="ESO4.44P3 Zručnosti pre lepšiu adaptabilitu a inklúziuMPSVR SR"/>
    <n v="92320000"/>
    <x v="75"/>
  </r>
  <r>
    <x v="72"/>
    <s v="DOP - vybrané subjekty "/>
    <s v="2Q 2025"/>
    <n v="20000000"/>
    <x v="6"/>
    <s v="Podpora adaptácie pracovníkov, podnikov a podnikateľov na zmeny, ako aj aktívneho a zdravého starnutia a zdravého a vhodne prispôsobeného pracovného prostredia, ktoré rieši zdravotné riziká"/>
    <s v="MPSVR SR"/>
    <x v="4"/>
    <x v="3"/>
    <x v="2"/>
    <s v="ESO4.44P3 Zručnosti pre lepšiu adaptabilitu a inklúziuMPSVR SR"/>
    <n v="92320000"/>
    <x v="75"/>
  </r>
  <r>
    <x v="73"/>
    <s v="DOP - vybrané subjekty "/>
    <s v="2Q 2025"/>
    <n v="12289000"/>
    <x v="8"/>
    <s v="Umožnenie regiónom a ľuďom riešiť dôsledky v sociálnej, hospodárskej a environmentálnej oblasti, ako aj v oblasti zamestnanosti spôsobené transformáciou smerom k energetickým a klimatickým cieľom Únie na rok 2030 a k dosiahnutiu cieľa klimaticky neutrálneho hospodárstva Únie do roku 2050 na základe Parížskej dohody"/>
    <s v="MPSVR SR"/>
    <x v="5"/>
    <x v="3"/>
    <x v="0"/>
    <s v="JSO8.18P1 Fond na spravodlivú transformáciuMPSVR SR"/>
    <n v="29538310"/>
    <x v="76"/>
  </r>
  <r>
    <x v="73"/>
    <s v="DOP - vybrané subjekty "/>
    <s v="2Q 2025"/>
    <n v="12289000"/>
    <x v="8"/>
    <s v="Umožnenie regiónom a ľuďom riešiť dôsledky v sociálnej, hospodárskej a environmentálnej oblasti, ako aj v oblasti zamestnanosti spôsobené transformáciou smerom k energetickým a klimatickým cieľom Únie na rok 2030 a k dosiahnutiu cieľa klimaticky neutrálneho hospodárstva Únie do roku 2050 na základe Parížskej dohody"/>
    <s v="MPSVR SR"/>
    <x v="5"/>
    <x v="3"/>
    <x v="2"/>
    <s v="JSO8.18P1 Fond na spravodlivú transformáciuMPSVR SR"/>
    <n v="29538310"/>
    <x v="76"/>
  </r>
  <r>
    <x v="73"/>
    <s v="DOP - vybrané subjekty "/>
    <s v="2Q 2025"/>
    <n v="12289000"/>
    <x v="8"/>
    <s v="Umožnenie regiónom a ľuďom riešiť dôsledky v sociálnej, hospodárskej a environmentálnej oblasti, ako aj v oblasti zamestnanosti spôsobené transformáciou smerom k energetickým a klimatickým cieľom Únie na rok 2030 a k dosiahnutiu cieľa klimaticky neutrálneho hospodárstva Únie do roku 2050 na základe Parížskej dohody"/>
    <s v="MPSVR SR"/>
    <x v="5"/>
    <x v="3"/>
    <x v="6"/>
    <s v="JSO8.18P1 Fond na spravodlivú transformáciuMPSVR SR"/>
    <n v="29538310"/>
    <x v="76"/>
  </r>
  <r>
    <x v="74"/>
    <s v="MPSVR SR/ ÚPSVR "/>
    <s v="3Q 2025"/>
    <n v="3953000"/>
    <x v="3"/>
    <s v="Zabezpečenie rovného prístupu k zdravotnej starostlivosti a zvýšenie odolnosti systémov zdravotnej starostlivosti vrátane primárnej starostlivosti a podpory prechodu z inštitucionálnej starostlivosti na rodinnú a komunitnú starostlivosť"/>
    <s v="MPSVR SR"/>
    <x v="2"/>
    <x v="3"/>
    <x v="7"/>
    <s v="RSO4.54P5 Aktívne začlenenie a dostupné službyMPSVR SR"/>
    <n v="97458819"/>
    <x v="77"/>
  </r>
  <r>
    <x v="75"/>
    <s v="DOP - rôzne subjekty "/>
    <d v="2023-12-21T00:00:00"/>
    <n v="13541405.65"/>
    <x v="2"/>
    <s v="Podpora sociálnej integrácie osôb ohrozených chudobou alebo sociálnym vylúčením vrátane najodkázanejších osôb a detí"/>
    <s v="MPSVR SR"/>
    <x v="2"/>
    <x v="1"/>
    <x v="8"/>
    <s v="ESO4.124P5 Aktívne začlenenie a dostupné službyMPSVR SR"/>
    <n v="195250000"/>
    <x v="78"/>
  </r>
  <r>
    <x v="75"/>
    <s v="DOP - rôzne subjekty "/>
    <d v="2023-12-21T00:00:00"/>
    <n v="13541405.65"/>
    <x v="2"/>
    <s v="Podpora sociálnej integrácie osôb ohrozených chudobou alebo sociálnym vylúčením vrátane najodkázanejších osôb a detí"/>
    <s v="MPSVR SR"/>
    <x v="2"/>
    <x v="1"/>
    <x v="4"/>
    <s v="ESO4.124P5 Aktívne začlenenie a dostupné službyMPSVR SR"/>
    <n v="195250000"/>
    <x v="78"/>
  </r>
  <r>
    <x v="75"/>
    <s v="DOP - rôzne subjekty "/>
    <d v="2023-12-21T00:00:00"/>
    <n v="13541405.65"/>
    <x v="2"/>
    <s v="Podpora sociálnej integrácie osôb ohrozených chudobou alebo sociálnym vylúčením vrátane najodkázanejších osôb a detí"/>
    <s v="MPSVR SR"/>
    <x v="2"/>
    <x v="1"/>
    <x v="5"/>
    <s v="ESO4.124P5 Aktívne začlenenie a dostupné službyMPSVR SR"/>
    <n v="195250000"/>
    <x v="78"/>
  </r>
  <r>
    <x v="76"/>
    <s v="Ústredie práce, sociálnych vecí a rodiny"/>
    <d v="2024-02-27T00:00:00"/>
    <n v="12805056"/>
    <x v="0"/>
    <s v="Zlepšenie prístupu k zamestnaniu a aktivačným opatreniam pre všetkých uchádzačov o zamestnanie, predovšetkým mladých ľudí, a to najmä vykonávaním záruky pre mladých ľudí, pre dlhodobo nezamestnaných a znevýhodnené skupiny na trhu práce a neaktívne osoby, ako aj prostredníctvom podpory samostatnej zárobkovej činnosti a sociálneho hospodárstva;"/>
    <s v="MPSVR SR"/>
    <x v="1"/>
    <x v="1"/>
    <x v="6"/>
    <s v="ESO4.14P1 Adaptabilný a prístupný trh práceMPSVR SR"/>
    <n v="398657044"/>
    <x v="79"/>
  </r>
  <r>
    <x v="76"/>
    <s v="Ústredie práce, sociálnych vecí a rodiny"/>
    <d v="2024-02-27T00:00:00"/>
    <n v="12805056"/>
    <x v="0"/>
    <s v="Zlepšenie prístupu k zamestnaniu a aktivačným opatreniam pre všetkých uchádzačov o zamestnanie, predovšetkým mladých ľudí, a to najmä vykonávaním záruky pre mladých ľudí, pre dlhodobo nezamestnaných a znevýhodnené skupiny na trhu práce a neaktívne osoby, ako aj prostredníctvom podpory samostatnej zárobkovej činnosti a sociálneho hospodárstva;"/>
    <s v="MPSVR SR"/>
    <x v="1"/>
    <x v="1"/>
    <x v="5"/>
    <s v="ESO4.14P1 Adaptabilný a prístupný trh práceMPSVR SR"/>
    <n v="398657044"/>
    <x v="79"/>
  </r>
  <r>
    <x v="76"/>
    <s v="Ústredie práce, sociálnych vecí a rodiny"/>
    <d v="2024-02-27T00:00:00"/>
    <n v="12805056.050000001"/>
    <x v="0"/>
    <s v="Zlepšenie prístupu k zamestnaniu a aktivačným opatreniam pre všetkých uchádzačov o zamestnanie, predovšetkým mladých ľudí, a to najmä vykonávaním záruky pre mladých ľudí, pre dlhodobo nezamestnaných a znevýhodnené skupiny na trhu práce a neaktívne osoby, ako aj prostredníctvom podpory samostatnej zárobkovej činnosti a sociálneho hospodárstva;"/>
    <s v="MPSVR SR"/>
    <x v="1"/>
    <x v="1"/>
    <x v="0"/>
    <s v="ESO4.14P1 Adaptabilný a prístupný trh práceMPSVR SR"/>
    <n v="398657044"/>
    <x v="79"/>
  </r>
  <r>
    <x v="76"/>
    <s v="Ústredie práce, sociálnych vecí a rodiny"/>
    <d v="2024-02-27T00:00:00"/>
    <n v="12888285.75"/>
    <x v="0"/>
    <s v="Zlepšenie prístupu k zamestnaniu a aktivačným opatreniam pre všetkých uchádzačov o zamestnanie, predovšetkým mladých ľudí, a to najmä vykonávaním záruky pre mladých ľudí, pre dlhodobo nezamestnaných a znevýhodnené skupiny na trhu práce a neaktívne osoby, ako aj prostredníctvom podpory samostatnej zárobkovej činnosti a sociálneho hospodárstva;"/>
    <s v="MPSVR SR"/>
    <x v="0"/>
    <x v="1"/>
    <x v="0"/>
    <s v="ESO4.14P4 Záruka pre mladých MPSVR SR"/>
    <n v="198802012"/>
    <x v="79"/>
  </r>
  <r>
    <x v="76"/>
    <s v="Ústredie práce, sociálnych vecí a rodiny"/>
    <d v="2024-02-27T00:00:00"/>
    <n v="12888285.75"/>
    <x v="0"/>
    <s v="Zlepšenie prístupu k zamestnaniu a aktivačným opatreniam pre všetkých uchádzačov o zamestnanie, predovšetkým mladých ľudí, a to najmä vykonávaním záruky pre mladých ľudí, pre dlhodobo nezamestnaných a znevýhodnené skupiny na trhu práce a neaktívne osoby, ako aj prostredníctvom podpory samostatnej zárobkovej činnosti a sociálneho hospodárstva;"/>
    <s v="MPSVR SR"/>
    <x v="0"/>
    <x v="1"/>
    <x v="1"/>
    <s v="ESO4.14P4 Záruka pre mladých MPSVR SR"/>
    <n v="198802012"/>
    <x v="79"/>
  </r>
  <r>
    <x v="76"/>
    <s v="Ústredie práce, sociálnych vecí a rodiny"/>
    <d v="2024-02-27T00:00:00"/>
    <n v="12733000"/>
    <x v="6"/>
    <s v="Podpora adaptácie pracovníkov, podnikov a podnikateľov na zmeny, ako aj aktívneho a zdravého starnutia a zdravého a vhodne prispôsobeného pracovného prostredia, ktoré rieši zdravotné riziká"/>
    <s v="MPSVR SR"/>
    <x v="4"/>
    <x v="1"/>
    <x v="2"/>
    <s v="ESO4.44P3 Zručnosti pre lepšiu adaptabilitu a inklúziuMPSVR SR"/>
    <n v="92320000"/>
    <x v="79"/>
  </r>
  <r>
    <x v="76"/>
    <s v="Ústredie práce, sociálnych vecí a rodiny"/>
    <d v="2024-02-27T00:00:00"/>
    <n v="12733000"/>
    <x v="6"/>
    <s v="Podpora adaptácie pracovníkov, podnikov a podnikateľov na zmeny, ako aj aktívneho a zdravého starnutia a zdravého a vhodne prispôsobeného pracovného prostredia, ktoré rieši zdravotné riziká"/>
    <s v="MPSVR SR"/>
    <x v="4"/>
    <x v="1"/>
    <x v="0"/>
    <s v="ESO4.44P3 Zručnosti pre lepšiu adaptabilitu a inklúziuMPSVR SR"/>
    <n v="92320000"/>
    <x v="79"/>
  </r>
  <r>
    <x v="77"/>
    <s v="MV SR"/>
    <d v="2024-11-22T00:00:00"/>
    <n v="5728232"/>
    <x v="10"/>
    <s v="Podpora aktívneho začlenenia s cieľom podporovať rovnosť príležitostí, nediskrimináciu a aktívnu účasť a zlepšenie zamestnateľnosti, najmä v prípade znevýhodnených skupín"/>
    <s v="MPSVR SR"/>
    <x v="2"/>
    <x v="1"/>
    <x v="16"/>
    <s v="ESO4.84P5 Aktívne začlenenie a dostupné službyMPSVR SR"/>
    <n v="140055000"/>
    <x v="80"/>
  </r>
  <r>
    <x v="77"/>
    <s v="MV SR"/>
    <d v="2024-11-22T00:00:00"/>
    <n v="5728232"/>
    <x v="10"/>
    <s v="Podpora aktívneho začlenenia s cieľom podporovať rovnosť príležitostí, nediskrimináciu a aktívnu účasť a zlepšenie zamestnateľnosti, najmä v prípade znevýhodnených skupín"/>
    <s v="MPSVR SR"/>
    <x v="2"/>
    <x v="1"/>
    <x v="5"/>
    <s v="ESO4.84P5 Aktívne začlenenie a dostupné službyMPSVR SR"/>
    <n v="140055000"/>
    <x v="80"/>
  </r>
  <r>
    <x v="77"/>
    <s v="MV SR"/>
    <d v="2024-11-22T00:00:00"/>
    <n v="5728232"/>
    <x v="10"/>
    <s v="Podpora aktívneho začlenenia s cieľom podporovať rovnosť príležitostí, nediskrimináciu a aktívnu účasť a zlepšenie zamestnateľnosti, najmä v prípade znevýhodnených skupín"/>
    <s v="MPSVR SR"/>
    <x v="2"/>
    <x v="1"/>
    <x v="4"/>
    <s v="ESO4.84P5 Aktívne začlenenie a dostupné službyMPSVR SR"/>
    <n v="140055000"/>
    <x v="80"/>
  </r>
  <r>
    <x v="78"/>
    <s v="Ústredie práce, sociálnych vecí a rodiny"/>
    <d v="2024-10-25T00:00:00"/>
    <n v="21142852"/>
    <x v="3"/>
    <s v="Zabezpečenie rovného prístupu k zdravotnej starostlivosti a zvýšenie odolnosti systémov zdravotnej starostlivosti vrátane primárnej starostlivosti a podpory prechodu z inštitucionálnej starostlivosti na rodinnú a komunitnú starostlivosť"/>
    <s v="MPSVR SR"/>
    <x v="2"/>
    <x v="1"/>
    <x v="7"/>
    <s v="RSO4.54P5 Aktívne začlenenie a dostupné službyMPSVR SR"/>
    <n v="97458819"/>
    <x v="81"/>
  </r>
  <r>
    <x v="79"/>
    <s v="Štátny inštitút odborného vzdelávania"/>
    <d v="2023-11-02T00:00:00"/>
    <n v="13247802.02"/>
    <x v="14"/>
    <s v="Podpora celoživotného vzdelávania, najmä flexibilných príležitostí na zvyšovanie kvalifikácie a rekvalifikáciu pre všetkých s prihliadnutím na podnikateľské a digitálne zručnosti, lepšie predvídanie zmien a nových požiadaviek na zručnosti na základe potrieb trhu práce, uľahčovanie kariérnych zmien a podpora profesijnej mobility"/>
    <s v="MŠVVM SR"/>
    <x v="4"/>
    <x v="1"/>
    <x v="2"/>
    <s v="ESO4.74P3 Zručnosti pre lepšiu adaptabilitu a inklúziuMŠVVM SR"/>
    <n v="70004320"/>
    <x v="82"/>
  </r>
  <r>
    <x v="80"/>
    <s v="Národný inštitút vzdelávania a mládeže"/>
    <d v="2023-11-15T00:00:00"/>
    <n v="17211125.440000001"/>
    <x v="15"/>
    <s v="Zvýšenie kvality, inkluzívnosti a účinnosti systémov vzdelávania a odbornej prípravy, ako aj ich relevantnosti z hľadiska trhu práce okrem iného prostredníctvom potvrdzovania výsledkov neformálneho vzdelávania a informálneho učenia sa s cieľom podporiť nadobúdanie kľúčových kompetencií vrátane podnikateľských a digitálnych zručností, a tiež prostredníctvom podpory zavádzania systémov duálnej odbornej prípravy a učňovskej prípravy"/>
    <s v="MŠVVM SR"/>
    <x v="7"/>
    <x v="1"/>
    <x v="3"/>
    <s v="ESO4.54P2 Kvalitné a inkluzívne vzdelávanieMŠVVM SR"/>
    <n v="125068680"/>
    <x v="83"/>
  </r>
  <r>
    <x v="81"/>
    <s v="MŠVVM SR"/>
    <s v="4Q 2025"/>
    <n v="8500000"/>
    <x v="15"/>
    <s v="Zvýšenie kvality, inkluzívnosti a účinnosti systémov vzdelávania a odbornej prípravy, ako aj ich relevantnosti z hľadiska trhu práce okrem iného prostredníctvom potvrdzovania výsledkov neformálneho vzdelávania a informálneho učenia sa s cieľom podporiť nadobúdanie kľúčových kompetencií vrátane podnikateľských a digitálnych zručností, a tiež prostredníctvom podpory zavádzania systémov duálnej odbornej prípravy a učňovskej prípravy"/>
    <s v="MŠVVM SR"/>
    <x v="7"/>
    <x v="3"/>
    <x v="17"/>
    <s v="ESO4.54P2 Kvalitné a inkluzívne vzdelávanieMŠVVM SR"/>
    <n v="125068680"/>
    <x v="84"/>
  </r>
  <r>
    <x v="82"/>
    <s v="Aliancia sektorových rád SR"/>
    <s v="1Q 2025"/>
    <n v="5939528"/>
    <x v="14"/>
    <s v="Podpora celoživotného vzdelávania, najmä flexibilných príležitostí na zvyšovanie kvalifikácie a rekvalifikáciu pre všetkých s prihliadnutím na podnikateľské a digitálne zručnosti, lepšie predvídanie zmien a nových požiadaviek na zručnosti na základe potrieb trhu práce, uľahčovanie kariérnych zmien a podpora profesijnej mobility"/>
    <s v="MŠVVM SR"/>
    <x v="4"/>
    <x v="2"/>
    <x v="2"/>
    <s v="ESO4.74P3 Zručnosti pre lepšiu adaptabilitu a inklúziuMŠVVM SR"/>
    <n v="70004320"/>
    <x v="85"/>
  </r>
  <r>
    <x v="83"/>
    <s v="MŠVVM SR"/>
    <s v="2Q 2025"/>
    <n v="1879151.9"/>
    <x v="15"/>
    <s v="Zvýšenie kvality, inkluzívnosti a účinnosti systémov vzdelávania a odbornej prípravy, ako aj ich relevantnosti z hľadiska trhu práce okrem iného prostredníctvom potvrdzovania výsledkov neformálneho vzdelávania a informálneho učenia sa s cieľom podporiť nadobúdanie kľúčových kompetencií vrátane podnikateľských a digitálnych zručností, a tiež prostredníctvom podpory zavádzania systémov duálnej odbornej prípravy a učňovskej prípravy"/>
    <s v="MŠVVM SR"/>
    <x v="7"/>
    <x v="3"/>
    <x v="14"/>
    <s v="ESO4.54P2 Kvalitné a inkluzívne vzdelávanieMŠVVM SR"/>
    <n v="125068680"/>
    <x v="86"/>
  </r>
  <r>
    <x v="84"/>
    <s v="CVTI"/>
    <d v="2024-08-21T00:00:00"/>
    <n v="4250000"/>
    <x v="14"/>
    <s v="Podpora celoživotného vzdelávania, najmä flexibilných príležitostí na zvyšovanie kvalifikácie a rekvalifikáciu pre všetkých s prihliadnutím na podnikateľské a digitálne zručnosti, lepšie predvídanie zmien a nových požiadaviek na zručnosti na základe potrieb trhu práce, uľahčovanie kariérnych zmien a podpora profesijnej mobility"/>
    <s v="MŠVVM SR"/>
    <x v="4"/>
    <x v="1"/>
    <x v="2"/>
    <s v="ESO4.74P3 Zručnosti pre lepšiu adaptabilitu a inklúziuMŠVVM SR"/>
    <n v="70004320"/>
    <x v="87"/>
  </r>
  <r>
    <x v="85"/>
    <s v="stredné odborné školy podľa zákona č. 61/2015 Z. z.,  vybrané v rámci NP Centrá excelentnosti OVP (CEOVP)"/>
    <d v="2024-12-19T00:00:00"/>
    <n v="25000000"/>
    <x v="16"/>
    <s v="Zlepšenie rovného prístupu k inkluzívnym a kvalitným službám v oblasti vzdelávania, odbornej prípravy a celoživotného vzdelávania rozvíjaním dostupnej infraštruktúry vrátane posilňovania odolnosti pre dištančné a online vzdelávanie a odbornú prípravu"/>
    <s v="MŠVVM SR"/>
    <x v="4"/>
    <x v="2"/>
    <x v="2"/>
    <s v="RSO4.24P3 Zručnosti pre lepšiu adaptabilitu a inklúziuMŠVVM SR"/>
    <n v="31000000"/>
    <x v="88"/>
  </r>
  <r>
    <x v="86"/>
    <s v="Centrá poradenstva_x000a_a prevencie, Špecializované_x000a_centrá poradenstva_x000a_a prevencie (štátne)"/>
    <d v="2024-12-18T00:00:00"/>
    <n v="8480000"/>
    <x v="16"/>
    <s v="Zlepšenie rovného prístupu k inkluzívnym a kvalitným službám v oblasti vzdelávania, odbornej prípravy a celoživotného vzdelávania rozvíjaním dostupnej infraštruktúry vrátane posilňovania odolnosti pre dištančné a online vzdelávanie a odbornú prípravu"/>
    <s v="MŠVVM SR"/>
    <x v="7"/>
    <x v="2"/>
    <x v="18"/>
    <s v="RSO4.24P2 Kvalitné a inkluzívne vzdelávanieMŠVVM SR"/>
    <n v="10000000"/>
    <x v="89"/>
  </r>
  <r>
    <x v="87"/>
    <s v="zariadenia poradenstva a prevencie"/>
    <s v="3Q 2025"/>
    <n v="9000000"/>
    <x v="15"/>
    <s v="Zvýšenie kvality, inkluzívnosti a účinnosti systémov vzdelávania a odbornej prípravy, ako aj ich relevantnosti z hľadiska trhu práce okrem iného prostredníctvom potvrdzovania výsledkov neformálneho vzdelávania a informálneho učenia sa s cieľom podporiť nadobúdanie kľúčových kompetencií vrátane podnikateľských a digitálnych zručností, a tiež prostredníctvom podpory zavádzania systémov duálnej odbornej prípravy a učňovskej prípravy"/>
    <s v="MŠVVM SR"/>
    <x v="7"/>
    <x v="3"/>
    <x v="18"/>
    <s v="ESO4.54P2 Kvalitné a inkluzívne vzdelávanieMŠVVM SR"/>
    <n v="125068680"/>
    <x v="90"/>
  </r>
  <r>
    <x v="88"/>
    <s v="Banskobystrický samosprávny kraj, Prešovský samosprávny kraj"/>
    <d v="2023-12-01T00:00:00"/>
    <n v="13963734.189999999"/>
    <x v="15"/>
    <s v="Zvýšenie kvality, inkluzívnosti a účinnosti systémov vzdelávania a odbornej prípravy, ako aj ich relevantnosti z hľadiska trhu práce okrem iného prostredníctvom potvrdzovania výsledkov neformálneho vzdelávania a informálneho učenia sa s cieľom podporiť nadobúdanie kľúčových kompetencií vrátane podnikateľských a digitálnych zručností, a tiež prostredníctvom podpory zavádzania systémov duálnej odbornej prípravy a učňovskej prípravy"/>
    <s v="MŠVVM SR"/>
    <x v="7"/>
    <x v="1"/>
    <x v="2"/>
    <s v="ESO4.54P2 Kvalitné a inkluzívne vzdelávanieMŠVVM SR"/>
    <n v="125068680"/>
    <x v="91"/>
  </r>
  <r>
    <x v="89"/>
    <s v="Národný inštitút vzdelávania a mládeže"/>
    <d v="2023-07-17T00:00:00"/>
    <n v="44932822.439999998"/>
    <x v="15"/>
    <s v="Zvýšenie kvality, inkluzívnosti a účinnosti systémov vzdelávania a odbornej prípravy, ako aj ich relevantnosti z hľadiska trhu práce okrem iného prostredníctvom potvrdzovania výsledkov neformálneho vzdelávania a informálneho učenia sa s cieľom podporiť nadobúdanie kľúčových kompetencií vrátane podnikateľských a digitálnych zručností, a tiež prostredníctvom podpory zavádzania systémov duálnej odbornej prípravy a učňovskej prípravy"/>
    <s v="MŠVVM SR"/>
    <x v="7"/>
    <x v="1"/>
    <x v="0"/>
    <s v="ESO4.54P2 Kvalitné a inkluzívne vzdelávanieMŠVVM SR"/>
    <n v="125068680"/>
    <x v="92"/>
  </r>
  <r>
    <x v="89"/>
    <s v="Národný inštitút vzdelávania a mládeže"/>
    <d v="2023-07-17T00:00:00"/>
    <n v="214417150.19999999"/>
    <x v="13"/>
    <s v="Podpora rovného prístupu, a to najmä znevýhodnených skupín, ku kvalitnému a inkluzívnemu vzdelávaniu a odbornej príprave a podpora ich úspešného ukončenia, počnúc vzdelávaním a starostlivosťou v ranom detstve cez všeobecné a odborné vzdelávanie a prípravu až po terciárnu úroveň a vzdelávanie a učenie dospelých vrátane uľahčovania vzdelávacej mobility pre všetkých a prístupnosti pre osoby so zdravotným postihnutím"/>
    <s v="MŠVVM SR"/>
    <x v="7"/>
    <x v="1"/>
    <x v="15"/>
    <s v="ESO4.64P2 Kvalitné a inkluzívne vzdelávanieMŠVVM SR"/>
    <n v="251581000"/>
    <x v="93"/>
  </r>
  <r>
    <x v="90"/>
    <s v="základné školy zaradené v sieti škôl a školských zariadení"/>
    <s v="3Q 2025"/>
    <n v="8250000"/>
    <x v="15"/>
    <s v="Zvýšenie kvality, inkluzívnosti a účinnosti systémov vzdelávania a odbornej prípravy, ako aj ich relevantnosti z hľadiska trhu práce okrem iného prostredníctvom potvrdzovania výsledkov neformálneho vzdelávania a informálneho učenia sa s cieľom podporiť nadobúdanie kľúčových kompetencií vrátane podnikateľských a digitálnych zručností, a tiež prostredníctvom podpory zavádzania systémov duálnej odbornej prípravy a učňovskej prípravy"/>
    <s v="MŠVVM SR"/>
    <x v="7"/>
    <x v="3"/>
    <x v="17"/>
    <s v="ESO4.54P2 Kvalitné a inkluzívne vzdelávanieMŠVVM SR"/>
    <n v="125068680"/>
    <x v="94"/>
  </r>
  <r>
    <x v="91"/>
    <s v="vzdelávacie inštitúcie v systéme celoživotného vzdelávania"/>
    <s v="3Q 2025"/>
    <n v="2500000"/>
    <x v="14"/>
    <s v="Podpora celoživotného vzdelávania, najmä flexibilných príležitostí na zvyšovanie kvalifikácie a rekvalifikáciu pre všetkých s prihliadnutím na podnikateľské a digitálne zručnosti, lepšie predvídanie zmien a nových požiadaviek na zručnosti na základe potrieb trhu práce, uľahčovanie kariérnych zmien a podpora profesijnej mobility"/>
    <s v="MŠVVM SR"/>
    <x v="4"/>
    <x v="3"/>
    <x v="2"/>
    <s v="ESO4.74P3 Zručnosti pre lepšiu adaptabilitu a inklúziuMŠVVM SR"/>
    <n v="70004320"/>
    <x v="95"/>
  </r>
  <r>
    <x v="92"/>
    <s v="vzdelávacie inštitúcie ďalšieho vzdelávania_x000a_regionálna samospráva_x000a_"/>
    <s v="2Q 2025"/>
    <n v="7000000"/>
    <x v="14"/>
    <s v="Podpora celoživotného vzdelávania, najmä flexibilných príležitostí na zvyšovanie kvalifikácie a rekvalifikáciu pre všetkých s prihliadnutím na podnikateľské a digitálne zručnosti, lepšie predvídanie zmien a nových požiadaviek na zručnosti na základe potrieb trhu práce, uľahčovanie kariérnych zmien a podpora profesijnej mobility"/>
    <s v="MŠVVM SR"/>
    <x v="4"/>
    <x v="3"/>
    <x v="2"/>
    <s v="ESO4.74P3 Zručnosti pre lepšiu adaptabilitu a inklúziuMŠVVM SR"/>
    <n v="70004320"/>
    <x v="96"/>
  </r>
  <r>
    <x v="93"/>
    <s v="stredné školy zaradené v sieti škôl a školských zariadení"/>
    <s v="2Q 2025"/>
    <n v="5000000"/>
    <x v="15"/>
    <s v="Zvýšenie kvality, inkluzívnosti a účinnosti systémov vzdelávania a odbornej prípravy, ako aj ich relevantnosti z hľadiska trhu práce okrem iného prostredníctvom potvrdzovania výsledkov neformálneho vzdelávania a informálneho učenia sa s cieľom podporiť nadobúdanie kľúčových kompetencií vrátane podnikateľských a digitálnych zručností, a tiež prostredníctvom podpory zavádzania systémov duálnej odbornej prípravy a učňovskej prípravy"/>
    <s v="MŠVVM SR"/>
    <x v="7"/>
    <x v="3"/>
    <x v="17"/>
    <s v="ESO4.54P2 Kvalitné a inkluzívne vzdelávanieMŠVVM SR"/>
    <n v="125068680"/>
    <x v="97"/>
  </r>
  <r>
    <x v="94"/>
    <s v="MŠVVaŠ SR"/>
    <s v="2Q 2025"/>
    <n v="12750000"/>
    <x v="14"/>
    <s v="Podpora celoživotného vzdelávania, najmä flexibilných príležitostí na zvyšovanie kvalifikácie a rekvalifikáciu pre všetkých s prihliadnutím na podnikateľské a digitálne zručnosti, lepšie predvídanie zmien a nových požiadaviek na zručnosti na základe potrieb trhu práce, uľahčovanie kariérnych zmien a podpora profesijnej mobility"/>
    <s v="MŠVVM SR"/>
    <x v="4"/>
    <x v="3"/>
    <x v="2"/>
    <s v="ESO4.74P3 Zručnosti pre lepšiu adaptabilitu a inklúziuMŠVVM SR"/>
    <n v="70004320"/>
    <x v="98"/>
  </r>
  <r>
    <x v="95"/>
    <s v="MŠVVM SR"/>
    <d v="2024-09-12T00:00:00"/>
    <n v="960000"/>
    <x v="15"/>
    <s v="Zvýšenie kvality, inkluzívnosti a účinnosti systémov vzdelávania a odbornej prípravy, ako aj ich relevantnosti z hľadiska trhu práce okrem iného prostredníctvom potvrdzovania výsledkov neformálneho vzdelávania a informálneho učenia sa s cieľom podporiť nadobúdanie kľúčových kompetencií vrátane podnikateľských a digitálnych zručností, a tiež prostredníctvom podpory zavádzania systémov duálnej odbornej prípravy a učňovskej prípravy"/>
    <s v="MŠVVM SR"/>
    <x v="7"/>
    <x v="1"/>
    <x v="19"/>
    <s v="ESO4.54P2 Kvalitné a inkluzívne vzdelávanieMŠVVM SR"/>
    <n v="125068680"/>
    <x v="99"/>
  </r>
  <r>
    <x v="96"/>
    <s v="_x000a_regionálna samospráva"/>
    <s v="2Q 2025"/>
    <n v="2910000"/>
    <x v="14"/>
    <s v="Podpora celoživotného vzdelávania, najmä flexibilných príležitostí na zvyšovanie kvalifikácie a rekvalifikáciu pre všetkých s prihliadnutím na podnikateľské a digitálne zručnosti, lepšie predvídanie zmien a nových požiadaviek na zručnosti na základe potrieb trhu práce, uľahčovanie kariérnych zmien a podpora profesijnej mobility"/>
    <s v="MŠVVM SR"/>
    <x v="4"/>
    <x v="3"/>
    <x v="2"/>
    <s v="ESO4.74P3 Zručnosti pre lepšiu adaptabilitu a inklúziuMŠVVM SR"/>
    <n v="70004320"/>
    <x v="100"/>
  </r>
  <r>
    <x v="97"/>
    <s v="MŠVVM SR"/>
    <s v="4Q 2024"/>
    <n v="8936618"/>
    <x v="13"/>
    <s v="Podpora rovného prístupu, a to najmä znevýhodnených skupín, ku kvalitnému a inkluzívnemu vzdelávaniu a odbornej príprave a podpora ich úspešného ukončenia, počnúc vzdelávaním a starostlivosťou v ranom detstve cez všeobecné a odborné vzdelávanie a prípravu až po terciárnu úroveň a vzdelávanie a učenie dospelých vrátane uľahčovania vzdelávacej mobility pre všetkých a prístupnosti pre osoby so zdravotným postihnutím"/>
    <s v="MŠVVM SR"/>
    <x v="7"/>
    <x v="2"/>
    <x v="15"/>
    <s v="ESO4.64P2 Kvalitné a inkluzívne vzdelávanieMŠVVM SR"/>
    <n v="251581000"/>
    <x v="101"/>
  </r>
  <r>
    <x v="98"/>
    <s v="MŠVVM SR"/>
    <s v="3Q 2025"/>
    <s v="_x000a_35 573 426,9"/>
    <x v="13"/>
    <s v="Podpora rovného prístupu, a to najmä znevýhodnených skupín, ku kvalitnému a inkluzívnemu vzdelávaniu a odbornej príprave a podpora ich úspešného ukončenia, počnúc vzdelávaním a starostlivosťou v ranom detstve cez všeobecné a odborné vzdelávanie a prípravu až po terciárnu úroveň a vzdelávanie a učenie dospelých vrátane uľahčovania vzdelávacej mobility pre všetkých a prístupnosti pre osoby so zdravotným postihnutím"/>
    <s v="MŠVVM SR"/>
    <x v="7"/>
    <x v="3"/>
    <x v="12"/>
    <s v="ESO4.64P2 Kvalitné a inkluzívne vzdelávanieMŠVVM SR"/>
    <n v="251581000"/>
    <x v="102"/>
  </r>
  <r>
    <x v="99"/>
    <s v="ŠIOV"/>
    <s v="3Q 2025"/>
    <n v="5067906"/>
    <x v="14"/>
    <s v="Podpora celoživotného vzdelávania, najmä flexibilných príležitostí na zvyšovanie kvalifikácie a rekvalifikáciu pre všetkých s prihliadnutím na podnikateľské a digitálne zručnosti, lepšie predvídanie zmien a nových požiadaviek na zručnosti na základe potrieb trhu práce, uľahčovanie kariérnych zmien a podpora profesijnej mobility"/>
    <s v="MŠVVM SR"/>
    <x v="4"/>
    <x v="3"/>
    <x v="2"/>
    <s v="ESO4.74P3 Zručnosti pre lepšiu adaptabilitu a inklúziuMŠVVM SR"/>
    <n v="70004320"/>
    <x v="103"/>
  </r>
  <r>
    <x v="100"/>
    <s v="vzdelávacie inštitúcie ďalšieho vzdelávania"/>
    <d v="2024-10-02T00:00:00"/>
    <n v="6000000"/>
    <x v="14"/>
    <s v="Podpora celoživotného vzdelávania, najmä flexibilných príležitostí na zvyšovanie kvalifikácie a rekvalifikáciu pre všetkých s prihliadnutím na podnikateľské a digitálne zručnosti, lepšie predvídanie zmien a nových požiadaviek na zručnosti na základe potrieb trhu práce, uľahčovanie kariérnych zmien a podpora profesijnej mobility"/>
    <s v="MŠVVM SR"/>
    <x v="4"/>
    <x v="2"/>
    <x v="2"/>
    <s v="ESO4.74P3 Zručnosti pre lepšiu adaptabilitu a inklúziuMŠVVM SR"/>
    <n v="70004320"/>
    <x v="104"/>
  </r>
  <r>
    <x v="101"/>
    <s v="NIVAM"/>
    <s v="3Q 2025"/>
    <n v="3391913.58"/>
    <x v="14"/>
    <s v="Podpora celoživotného vzdelávania, najmä flexibilných príležitostí na zvyšovanie kvalifikácie a rekvalifikáciu pre všetkých s prihliadnutím na podnikateľské a digitálne zručnosti, lepšie predvídanie zmien a nových požiadaviek na zručnosti na základe potrieb trhu práce, uľahčovanie kariérnych zmien a podpora profesijnej mobility"/>
    <s v="MŠVVM SR"/>
    <x v="4"/>
    <x v="3"/>
    <x v="2"/>
    <s v="ESO4.74P3 Zručnosti pre lepšiu adaptabilitu a inklúziuMŠVVM SR"/>
    <n v="70004320"/>
    <x v="105"/>
  </r>
  <r>
    <x v="102"/>
    <s v="vysoké školy podľa § 2 ods. 2 písm. a) až c) zákona č. 131/2002 Z. z. o vysokých školách a o zmene a doplnení niektorých zákonov v znení neskorších predpisov"/>
    <d v="2024-12-23T00:00:00"/>
    <n v="5353015"/>
    <x v="13"/>
    <s v="Podpora rovného prístupu, a to najmä znevýhodnených skupín, ku kvalitnému a inkluzívnemu vzdelávaniu a odbornej príprave a podpora ich úspešného ukončenia, počnúc vzdelávaním a starostlivosťou v ranom detstve cez všeobecné a odborné vzdelávanie a prípravu až po terciárnu úroveň a vzdelávanie a učenie dospelých vrátane uľahčovania vzdelávacej mobility pre všetkých a prístupnosti pre osoby so zdravotným postihnutím"/>
    <s v="MŠVVM SR"/>
    <x v="7"/>
    <x v="2"/>
    <x v="16"/>
    <s v="ESO4.64P2 Kvalitné a inkluzívne vzdelávanieMŠVVM SR"/>
    <n v="251581000"/>
    <x v="106"/>
  </r>
  <r>
    <x v="103"/>
    <s v="Úrad vlády SR"/>
    <s v="2Q 2025"/>
    <n v="6800000"/>
    <x v="13"/>
    <s v="Podpora rovného prístupu, a to najmä znevýhodnených skupín, ku kvalitnému a inkluzívnemu vzdelávaniu a odbornej príprave a podpora ich úspešného ukončenia, počnúc vzdelávaním a starostlivosťou v ranom detstve cez všeobecné a odborné vzdelávanie a prípravu až po terciárnu úroveň a vzdelávanie a učenie dospelých vrátane uľahčovania vzdelávacej mobility pre všetkých a prístupnosti pre osoby so zdravotným postihnutím"/>
    <s v="MŠVVM SR"/>
    <x v="0"/>
    <x v="3"/>
    <x v="15"/>
    <s v="ESO4.64P4 Záruka pre mladých MŠVVM SR"/>
    <n v="16401770"/>
    <x v="107"/>
  </r>
  <r>
    <x v="103"/>
    <s v="Úrad vlády SR"/>
    <s v="2Q 2025"/>
    <n v="6800000"/>
    <x v="13"/>
    <s v="Podpora rovného prístupu, a to najmä znevýhodnených skupín, ku kvalitnému a inkluzívnemu vzdelávaniu a odbornej príprave a podpora ich úspešného ukončenia, počnúc vzdelávaním a starostlivosťou v ranom detstve cez všeobecné a odborné vzdelávanie a prípravu až po terciárnu úroveň a vzdelávanie a učenie dospelých vrátane uľahčovania vzdelávacej mobility pre všetkých a prístupnosti pre osoby so zdravotným postihnutím"/>
    <s v="MŠVVM SR"/>
    <x v="0"/>
    <x v="3"/>
    <x v="5"/>
    <s v="ESO4.64P4 Záruka pre mladých MŠVVM SR"/>
    <n v="16401770"/>
    <x v="107"/>
  </r>
  <r>
    <x v="104"/>
    <s v="centrá voľného času"/>
    <s v="4Q 2025"/>
    <n v="4025000"/>
    <x v="15"/>
    <s v="Zvýšenie kvality, inkluzívnosti a účinnosti systémov vzdelávania a odbornej prípravy, ako aj ich relevantnosti z hľadiska trhu práce okrem iného prostredníctvom potvrdzovania výsledkov neformálneho vzdelávania a informálneho učenia sa s cieľom podporiť nadobúdanie kľúčových kompetencií vrátane podnikateľských a digitálnych zručností, a tiež prostredníctvom podpory zavádzania systémov duálnej odbornej prípravy a učňovskej prípravy"/>
    <s v="MŠVVM SR"/>
    <x v="7"/>
    <x v="3"/>
    <x v="17"/>
    <s v="ESO4.54P2 Kvalitné a inkluzívne vzdelávanieMŠVVM SR"/>
    <n v="125068680"/>
    <x v="108"/>
  </r>
  <r>
    <x v="105"/>
    <s v="MŠVVM SR"/>
    <d v="2024-06-28T00:00:00"/>
    <n v="5983845.5039999997"/>
    <x v="13"/>
    <s v="Podpora rovného prístupu, a to najmä znevýhodnených skupín, ku kvalitnému a inkluzívnemu vzdelávaniu a odbornej príprave a podpora ich úspešného ukončenia, počnúc vzdelávaním a starostlivosťou v ranom detstve cez všeobecné a odborné vzdelávanie a prípravu až po terciárnu úroveň a vzdelávanie a učenie dospelých vrátane uľahčovania vzdelávacej mobility pre všetkých a prístupnosti pre osoby so zdravotným postihnutím"/>
    <s v="MŠVVM SR"/>
    <x v="7"/>
    <x v="1"/>
    <x v="15"/>
    <s v="ESO4.64P2 Kvalitné a inkluzívne vzdelávanieMŠVVM SR"/>
    <n v="251581000"/>
    <x v="109"/>
  </r>
  <r>
    <x v="105"/>
    <s v="MŠVVM SR"/>
    <d v="2024-06-28T00:00:00"/>
    <n v="5983845.5039999997"/>
    <x v="13"/>
    <s v="Podpora rovného prístupu, a to najmä znevýhodnených skupín, ku kvalitnému a inkluzívnemu vzdelávaniu a odbornej príprave a podpora ich úspešného ukončenia, počnúc vzdelávaním a starostlivosťou v ranom detstve cez všeobecné a odborné vzdelávanie a prípravu až po terciárnu úroveň a vzdelávanie a učenie dospelých vrátane uľahčovania vzdelávacej mobility pre všetkých a prístupnosti pre osoby so zdravotným postihnutím"/>
    <s v="MŠVVM SR"/>
    <x v="7"/>
    <x v="1"/>
    <x v="5"/>
    <s v="ESO4.64P2 Kvalitné a inkluzívne vzdelávanieMŠVVM SR"/>
    <n v="251581000"/>
    <x v="109"/>
  </r>
  <r>
    <x v="106"/>
    <s v="MŠVVaŠ SR"/>
    <d v="2024-06-28T00:00:00"/>
    <n v="1793736"/>
    <x v="16"/>
    <s v="Zlepšenie rovného prístupu k inkluzívnym a kvalitným službám v oblasti vzdelávania, odbornej prípravy a celoživotného vzdelávania rozvíjaním dostupnej infraštruktúry vrátane posilňovania odolnosti pre dištančné a online vzdelávanie a odbornú prípravu"/>
    <s v="MŠVVM SR"/>
    <x v="4"/>
    <x v="1"/>
    <x v="2"/>
    <s v="RSO4.24P3 Zručnosti pre lepšiu adaptabilitu a inklúziuMŠVVM SR"/>
    <n v="31000000"/>
    <x v="110"/>
  </r>
  <r>
    <x v="107"/>
    <s v="Výskumný ústav detskej psychológie a patopsychológie"/>
    <d v="2023-11-06T00:00:00"/>
    <n v="7108271.2699999996"/>
    <x v="13"/>
    <s v="Podpora rovného prístupu, a to najmä znevýhodnených skupín, ku kvalitnému a inkluzívnemu vzdelávaniu a odbornej príprave a podpora ich úspešného ukončenia, počnúc vzdelávaním a starostlivosťou v ranom detstve cez všeobecné a odborné vzdelávanie a prípravu až po terciárnu úroveň a vzdelávanie a učenie dospelých vrátane uľahčovania vzdelávacej mobility pre všetkých a prístupnosti pre osoby so zdravotným postihnutím"/>
    <s v="MŠVVM SR"/>
    <x v="7"/>
    <x v="1"/>
    <x v="16"/>
    <s v="ESO4.64P2 Kvalitné a inkluzívne vzdelávanieMŠVVM SR"/>
    <n v="251581000"/>
    <x v="111"/>
  </r>
  <r>
    <x v="108"/>
    <s v="Výskumný ústav detskej psychológie a patopsychológie"/>
    <d v="2024-06-28T00:00:00"/>
    <n v="6521607"/>
    <x v="13"/>
    <s v="Podpora rovného prístupu, a to najmä znevýhodnených skupín, ku kvalitnému a inkluzívnemu vzdelávaniu a odbornej príprave a podpora ich úspešného ukončenia, počnúc vzdelávaním a starostlivosťou v ranom detstve cez všeobecné a odborné vzdelávanie a prípravu až po terciárnu úroveň a vzdelávanie a učenie dospelých vrátane uľahčovania vzdelávacej mobility pre všetkých a prístupnosti pre osoby so zdravotným postihnutím"/>
    <s v="MŠVVM SR"/>
    <x v="0"/>
    <x v="1"/>
    <x v="18"/>
    <s v="ESO4.64P4 Záruka pre mladých MŠVVM SR"/>
    <n v="16401770"/>
    <x v="112"/>
  </r>
  <r>
    <x v="108"/>
    <s v="Výskumný ústav detskej psychológie a patopsychológie"/>
    <d v="2024-06-28T00:00:00"/>
    <n v="6521607"/>
    <x v="13"/>
    <s v="Podpora rovného prístupu, a to najmä znevýhodnených skupín, ku kvalitnému a inkluzívnemu vzdelávaniu a odbornej príprave a podpora ich úspešného ukončenia, počnúc vzdelávaním a starostlivosťou v ranom detstve cez všeobecné a odborné vzdelávanie a prípravu až po terciárnu úroveň a vzdelávanie a učenie dospelých vrátane uľahčovania vzdelávacej mobility pre všetkých a prístupnosti pre osoby so zdravotným postihnutím"/>
    <s v="MŠVVM SR"/>
    <x v="0"/>
    <x v="1"/>
    <x v="1"/>
    <s v="ESO4.64P4 Záruka pre mladých MŠVVM SR"/>
    <n v="16401770"/>
    <x v="113"/>
  </r>
  <r>
    <x v="109"/>
    <s v="MŠVVM SR"/>
    <d v="2024-09-06T00:00:00"/>
    <n v="1674500"/>
    <x v="14"/>
    <s v="Podpora celoživotného vzdelávania, najmä flexibilných príležitostí na zvyšovanie kvalifikácie a rekvalifikáciu pre všetkých s prihliadnutím na podnikateľské a digitálne zručnosti, lepšie predvídanie zmien a nových požiadaviek na zručnosti na základe potrieb trhu práce, uľahčovanie kariérnych zmien a podpora profesijnej mobility"/>
    <s v="MŠVVM SR"/>
    <x v="4"/>
    <x v="1"/>
    <x v="2"/>
    <s v="ESO4.74P3 Zručnosti pre lepšiu adaptabilitu a inklúziuMŠVVM SR"/>
    <n v="70004320"/>
    <x v="114"/>
  </r>
  <r>
    <x v="110"/>
    <s v="špeciálne výchovné zariadenia"/>
    <s v="2Q 2025"/>
    <n v="1520000"/>
    <x v="16"/>
    <s v="Zlepšenie rovného prístupu k inkluzívnym a kvalitným službám v oblasti vzdelávania, odbornej prípravy a celoživotného vzdelávania rozvíjaním dostupnej infraštruktúry vrátane posilňovania odolnosti pre dištančné a online vzdelávanie a odbornú prípravu"/>
    <s v="MŠVVM SR"/>
    <x v="7"/>
    <x v="3"/>
    <x v="18"/>
    <s v="RSO4.24P2 Kvalitné a inkluzívne vzdelávanieMŠVVM SR"/>
    <n v="10000000"/>
    <x v="115"/>
  </r>
  <r>
    <x v="111"/>
    <s v="Štátna školská inšpekcia"/>
    <s v="3Q 2025"/>
    <n v="7884358"/>
    <x v="15"/>
    <s v="Zvýšenie kvality, inkluzívnosti a účinnosti systémov vzdelávania a odbornej prípravy, ako aj ich relevantnosti z hľadiska trhu práce okrem iného prostredníctvom potvrdzovania výsledkov neformálneho vzdelávania a informálneho učenia sa s cieľom podporiť nadobúdanie kľúčových kompetencií vrátane podnikateľských a digitálnych zručností, a tiež prostredníctvom podpory zavádzania systémov duálnej odbornej prípravy a učňovskej prípravy"/>
    <s v="MŠVVM SR"/>
    <x v="7"/>
    <x v="3"/>
    <x v="19"/>
    <s v="ESO4.54P2 Kvalitné a inkluzívne vzdelávanieMŠVVM SR"/>
    <n v="125068680"/>
    <x v="116"/>
  </r>
  <r>
    <x v="112"/>
    <s v="Štátny inštitút odborného vzdelávania"/>
    <d v="2023-11-06T00:00:00"/>
    <n v="5919898.3600000003"/>
    <x v="15"/>
    <s v="Zvýšenie kvality, inkluzívnosti a účinnosti systémov vzdelávania a odbornej prípravy, ako aj ich relevantnosti z hľadiska trhu práce okrem iného prostredníctvom potvrdzovania výsledkov neformálneho vzdelávania a informálneho učenia sa s cieľom podporiť nadobúdanie kľúčových kompetencií vrátane podnikateľských a digitálnych zručností, a tiež prostredníctvom podpory zavádzania systémov duálnej odbornej prípravy a učňovskej prípravy"/>
    <s v="MŠVVM SR"/>
    <x v="7"/>
    <x v="1"/>
    <x v="2"/>
    <s v="ESO4.54P2 Kvalitné a inkluzívne vzdelávanieMŠVVM SR"/>
    <n v="125068680"/>
    <x v="117"/>
  </r>
  <r>
    <x v="113"/>
    <s v="Výskumný ústav detskej psychológie a patopsychológie"/>
    <d v="2024-06-20T00:00:00"/>
    <n v="4890290"/>
    <x v="13"/>
    <s v="Podpora rovného prístupu, a to najmä znevýhodnených skupín, ku kvalitnému a inkluzívnemu vzdelávaniu a odbornej príprave a podpora ich úspešného ukončenia, počnúc vzdelávaním a starostlivosťou v ranom detstve cez všeobecné a odborné vzdelávanie a prípravu až po terciárnu úroveň a vzdelávanie a učenie dospelých vrátane uľahčovania vzdelávacej mobility pre všetkých a prístupnosti pre osoby so zdravotným postihnutím"/>
    <s v="MŠVVM SR"/>
    <x v="7"/>
    <x v="1"/>
    <x v="16"/>
    <s v="ESO4.64P2 Kvalitné a inkluzívne vzdelávanieMŠVVM SR"/>
    <n v="251581000"/>
    <x v="118"/>
  </r>
  <r>
    <x v="114"/>
    <s v="zariadenia komunitnej psychiatrickej starostlivosti, poskytovatelia ZS"/>
    <n v="2026"/>
    <n v="8150000"/>
    <x v="3"/>
    <s v="Zabezpečenie rovného prístupu k zdravotnej starostlivosti a zvýšenie odolnosti systémov zdravotnej starostlivosti vrátane primárnej starostlivosti a podpory prechodu z inštitucionálnej starostlivosti na rodinnú a komunitnú starostlivosť"/>
    <s v="MZ SR"/>
    <x v="2"/>
    <x v="3"/>
    <x v="16"/>
    <s v="RSO4.54P5 Aktívne začlenenie a dostupné službyMZ SR"/>
    <n v="102000000"/>
    <x v="119"/>
  </r>
  <r>
    <x v="115"/>
    <s v="obce, VÚC, n. o."/>
    <d v="2024-04-29T00:00:00"/>
    <n v="16500000"/>
    <x v="3"/>
    <s v="Zabezpečenie rovného prístupu k zdravotnej starostlivosti a zvýšenie odolnosti systémov zdravotnej starostlivosti vrátane primárnej starostlivosti a podpory prechodu z inštitucionálnej starostlivosti na rodinnú a komunitnú starostlivosť"/>
    <s v="MZ SR"/>
    <x v="2"/>
    <x v="2"/>
    <x v="14"/>
    <s v="RSO4.54P5 Aktívne začlenenie a dostupné službyMZ SR"/>
    <n v="102000000"/>
    <x v="120"/>
  </r>
  <r>
    <x v="116"/>
    <s v="VÚC/poskytovatelia ambulantnej zdravotnej starostlivosti"/>
    <d v="2024-12-20T00:00:00"/>
    <n v="24000000"/>
    <x v="3"/>
    <s v="Zabezpečenie rovného prístupu k zdravotnej starostlivosti a zvýšenie odolnosti systémov zdravotnej starostlivosti vrátane primárnej starostlivosti a podpory prechodu z inštitucionálnej starostlivosti na rodinnú a komunitnú starostlivosť"/>
    <s v="MZ SR"/>
    <x v="2"/>
    <x v="2"/>
    <x v="14"/>
    <s v="RSO4.54P5 Aktívne začlenenie a dostupné službyMZ SR"/>
    <n v="102000000"/>
    <x v="121"/>
  </r>
  <r>
    <x v="117"/>
    <s v="MZ SR/NOI (Národný onkologický ústav)"/>
    <s v="2Q 2025"/>
    <n v="5300000"/>
    <x v="7"/>
    <s v="Zlepšovanie rovného a včasného prístupu ku kvalitným, udržateľným a cenovo dostupným službám vrátane služieb, ktoré podporujú prístup k bývaniu a individualizovanú starostlivosť vrátane zdravotnej starostlivosti; modernizácia systémov sociálnej ochrany, vrátane podpory prístupu k sociálnej ochrane, s osobitným zameraním na deti a znevýhodnené skupiny; zlepšovanie prístupnosti, a to aj pre osoby so zdravotným postihnutím, účinnosti a odolnosti systémov zdravotnej starostlivosti a služieb dlhodobej starostlivosti"/>
    <s v="MZ SR"/>
    <x v="2"/>
    <x v="3"/>
    <x v="14"/>
    <s v="ESO4.114P5 Aktívne začlenenie a dostupné službyMZ SR"/>
    <n v="85718645"/>
    <x v="122"/>
  </r>
  <r>
    <x v="118"/>
    <s v="štát. prísp. org. Zdravé regióny"/>
    <d v="2023-10-24T00:00:00"/>
    <n v="48588583.140000001"/>
    <x v="7"/>
    <s v="Zlepšovanie rovného a včasného prístupu ku kvalitným, udržateľným a cenovo dostupným službám vrátane služieb, ktoré podporujú prístup k bývaniu a individualizovanú starostlivosť vrátane zdravotnej starostlivosti; modernizácia systémov sociálnej ochrany, vrátane podpory prístupu k sociálnej ochrane, s osobitným zameraním na deti a znevýhodnené skupiny; zlepšovanie prístupnosti, a to aj pre osoby so zdravotným postihnutím, účinnosti a odolnosti systémov zdravotnej starostlivosti a služieb dlhodobej starostlivosti"/>
    <s v="MZ SR"/>
    <x v="2"/>
    <x v="1"/>
    <x v="14"/>
    <s v="ESO4.114P5 Aktívne začlenenie a dostupné službyMZ SR"/>
    <n v="85718645"/>
    <x v="123"/>
  </r>
  <r>
    <x v="119"/>
    <s v="poskytovatelia ZS"/>
    <d v="2024-06-05T00:00:00"/>
    <n v="1583219"/>
    <x v="7"/>
    <s v="Zlepšovanie rovného a včasného prístupu ku kvalitným, udržateľným a cenovo dostupným službám vrátane služieb, ktoré podporujú prístup k bývaniu a individualizovanú starostlivosť vrátane zdravotnej starostlivosti; modernizácia systémov sociálnej ochrany, vrátane podpory prístupu k sociálnej ochrane, s osobitným zameraním na deti a znevýhodnené skupiny; zlepšovanie prístupnosti, a to aj pre osoby so zdravotným postihnutím, účinnosti a odolnosti systémov zdravotnej starostlivosti a služieb dlhodobej starostlivosti"/>
    <s v="MZ SR"/>
    <x v="2"/>
    <x v="1"/>
    <x v="0"/>
    <s v="ESO4.114P5 Aktívne začlenenie a dostupné službyMZ SR"/>
    <n v="85718645"/>
    <x v="124"/>
  </r>
  <r>
    <x v="120"/>
    <s v="poskytovatelia ZS"/>
    <s v="3Q 2025"/>
    <n v="9594957.5"/>
    <x v="7"/>
    <s v="Zlepšovanie rovného a včasného prístupu ku kvalitným, udržateľným a cenovo dostupným službám vrátane služieb, ktoré podporujú prístup k bývaniu a individualizovanú starostlivosť vrátane zdravotnej starostlivosti; modernizácia systémov sociálnej ochrany, vrátane podpory prístupu k sociálnej ochrane, s osobitným zameraním na deti a znevýhodnené skupiny; zlepšovanie prístupnosti, a to aj pre osoby so zdravotným postihnutím, účinnosti a odolnosti systémov zdravotnej starostlivosti a služieb dlhodobej starostlivosti"/>
    <s v="MZ SR"/>
    <x v="2"/>
    <x v="3"/>
    <x v="3"/>
    <s v="ESO4.114P5 Aktívne začlenenie a dostupné službyMZ SR"/>
    <n v="85718645"/>
    <x v="125"/>
  </r>
  <r>
    <x v="121"/>
    <s v="MZ SR"/>
    <s v="1Q 2025"/>
    <s v="1 799 964 "/>
    <x v="7"/>
    <s v="Zlepšovanie rovného a včasného prístupu ku kvalitným, udržateľným a cenovo dostupným službám vrátane služieb, ktoré podporujú prístup k bývaniu a individualizovanú starostlivosť vrátane zdravotnej starostlivosti; modernizácia systémov sociálnej ochrany, vrátane podpory prístupu k sociálnej ochrane, s osobitným zameraním na deti a znevýhodnené skupiny; zlepšovanie prístupnosti, a to aj pre osoby so zdravotným postihnutím, účinnosti a odolnosti systémov zdravotnej starostlivosti a služieb dlhodobej starostlivosti"/>
    <s v="MZ SR"/>
    <x v="2"/>
    <x v="3"/>
    <x v="14"/>
    <s v="ESO4.114P5 Aktívne začlenenie a dostupné službyMZ SR"/>
    <n v="85718645"/>
    <x v="126"/>
  </r>
  <r>
    <x v="122"/>
    <s v="poskytovatelia ZS"/>
    <d v="2024-09-18T00:00:00"/>
    <n v="37490000"/>
    <x v="3"/>
    <s v="Zabezpečenie rovného prístupu k zdravotnej starostlivosti a zvýšenie odolnosti systémov zdravotnej starostlivosti vrátane primárnej starostlivosti a podpory prechodu z inštitucionálnej starostlivosti na rodinnú a komunitnú starostlivosť"/>
    <s v="MZ SR"/>
    <x v="2"/>
    <x v="2"/>
    <x v="14"/>
    <s v="RSO4.54P5 Aktívne začlenenie a dostupné službyMZ SR"/>
    <n v="102000000"/>
    <x v="127"/>
  </r>
  <r>
    <x v="123"/>
    <s v="miestna samospráva, neziskové organizácie "/>
    <s v="3Q 2024"/>
    <n v="3359736"/>
    <x v="3"/>
    <s v="Zabezpečenie rovného prístupu k zdravotnej starostlivosti a zvýšenie odolnosti systémov zdravotnej starostlivosti vrátane primárnej starostlivosti a podpory prechodu z inštitucionálnej starostlivosti na rodinnú a komunitnú starostlivosť"/>
    <s v="MZ SR"/>
    <x v="2"/>
    <x v="2"/>
    <x v="14"/>
    <s v="RSO4.54P5 Aktívne začlenenie a dostupné službyMZ SR"/>
    <n v="102000000"/>
    <x v="128"/>
  </r>
  <r>
    <x v="124"/>
    <s v="MZ SR a poskytovatelia zdravotnej starostlivosti podľa zákona"/>
    <s v="1Q 2025"/>
    <n v="2500000"/>
    <x v="7"/>
    <s v="Zlepšovanie rovného a včasného prístupu ku kvalitným, udržateľným a cenovo dostupným službám vrátane služieb, ktoré podporujú prístup k bývaniu a individualizovanú starostlivosť vrátane zdravotnej starostlivosti; modernizácia systémov sociálnej ochrany, vrátane podpory prístupu k sociálnej ochrane, s osobitným zameraním na deti a znevýhodnené skupiny; zlepšovanie prístupnosti, a to aj pre osoby so zdravotným postihnutím, účinnosti a odolnosti systémov zdravotnej starostlivosti a služieb dlhodobej starostlivosti"/>
    <s v="MZ SR"/>
    <x v="2"/>
    <x v="3"/>
    <x v="14"/>
    <s v="ESO4.114P5 Aktívne začlenenie a dostupné službyMZ SR"/>
    <n v="85718645"/>
    <x v="129"/>
  </r>
  <r>
    <x v="125"/>
    <s v="RÚVZ, ÚVZ SR"/>
    <s v="2Q 2025"/>
    <n v="5000000"/>
    <x v="7"/>
    <s v="Zlepšovanie rovného a včasného prístupu ku kvalitným, udržateľným a cenovo dostupným službám vrátane služieb, ktoré podporujú prístup k bývaniu a individualizovanú starostlivosť vrátane zdravotnej starostlivosti; modernizácia systémov sociálnej ochrany, vrátane podpory prístupu k sociálnej ochrane, s osobitným zameraním na deti a znevýhodnené skupiny; zlepšovanie prístupnosti, a to aj pre osoby so zdravotným postihnutím, účinnosti a odolnosti systémov zdravotnej starostlivosti a služieb dlhodobej starostlivosti"/>
    <s v="MZ SR"/>
    <x v="2"/>
    <x v="3"/>
    <x v="5"/>
    <s v="ESO4.114P5 Aktívne začlenenie a dostupné službyMZ SR"/>
    <n v="85718645"/>
    <x v="130"/>
  </r>
  <r>
    <x v="126"/>
    <s v="poskytovatelia dlhodobej starostlivosti, poskytovatelia ZS"/>
    <d v="2024-06-25T00:00:00"/>
    <n v="8230000"/>
    <x v="7"/>
    <s v="Zlepšovanie rovného a včasného prístupu ku kvalitným, udržateľným a cenovo dostupným službám vrátane služieb, ktoré podporujú prístup k bývaniu a individualizovanú starostlivosť vrátane zdravotnej starostlivosti; modernizácia systémov sociálnej ochrany, vrátane podpory prístupu k sociálnej ochrane, s osobitným zameraním na deti a znevýhodnené skupiny; zlepšovanie prístupnosti, a to aj pre osoby so zdravotným postihnutím, účinnosti a odolnosti systémov zdravotnej starostlivosti a služieb dlhodobej starostlivosti"/>
    <s v="MZ SR"/>
    <x v="2"/>
    <x v="1"/>
    <x v="14"/>
    <s v="ESO4.114P5 Aktívne začlenenie a dostupné službyMZ SR"/>
    <n v="85718645"/>
    <x v="131"/>
  </r>
  <r>
    <x v="127"/>
    <s v="MZ SR"/>
    <d v="2024-12-03T00:00:00"/>
    <s v="462 976,92 €"/>
    <x v="7"/>
    <s v="Zlepšovanie rovného a včasného prístupu ku kvalitným, udržateľným a cenovo dostupným službám vrátane služieb, ktoré podporujú prístup k bývaniu a individualizovanú starostlivosť vrátane zdravotnej starostlivosti; modernizácia systémov sociálnej ochrany, vrátane podpory prístupu k sociálnej ochrane, s osobitným zameraním na deti a znevýhodnené skupiny; zlepšovanie prístupnosti, a to aj pre osoby so zdravotným postihnutím, účinnosti a odolnosti systémov zdravotnej starostlivosti a služieb dlhodobej starostlivosti"/>
    <s v="MZ SR"/>
    <x v="2"/>
    <x v="1"/>
    <x v="14"/>
    <s v="ESO4.114P5 Aktívne začlenenie a dostupné službyMZ SR"/>
    <n v="85718645"/>
    <x v="132"/>
  </r>
  <r>
    <x v="128"/>
    <s v="VÚC/poskytovatelia ZS"/>
    <s v="4Q 2025"/>
    <n v="12225000"/>
    <x v="3"/>
    <s v="Zabezpečenie rovného prístupu k zdravotnej starostlivosti a zvýšenie odolnosti systémov zdravotnej starostlivosti vrátane primárnej starostlivosti a podpory prechodu z inštitucionálnej starostlivosti na rodinnú a komunitnú starostlivosť"/>
    <s v="MZ SR"/>
    <x v="2"/>
    <x v="3"/>
    <x v="14"/>
    <s v="RSO4.54P5 Aktívne začlenenie a dostupné službyMZ SR"/>
    <n v="102000000"/>
    <x v="133"/>
  </r>
</pivotCacheRecords>
</file>

<file path=xl/pivotCache/pivotCacheRecords2.xml><?xml version="1.0" encoding="utf-8"?>
<pivotCacheRecords xmlns="http://schemas.openxmlformats.org/spreadsheetml/2006/main" xmlns:r="http://schemas.openxmlformats.org/officeDocument/2006/relationships" count="146">
  <r>
    <x v="0"/>
    <s v="Digitálna koalícia"/>
    <s v="1Q 2025"/>
    <n v="7211023.8499999996"/>
    <x v="0"/>
    <s v="Zlepšenie prístupu k zamestnaniu a aktivačným opatreniam pre všetkých uchádzačov o zamestnanie, predovšetkým mladých ľudí, a to najmä vykonávaním záruky pre mladých ľudí, pre dlhodobo nezamestnaných a znevýhodnené skupiny na trhu práce a neaktívne osoby, ako aj prostredníctvom podpory samostatnej zárobkovej činnosti a sociálneho hospodárstva;"/>
    <x v="0"/>
    <x v="0"/>
    <x v="0"/>
    <x v="0"/>
    <s v="ESO4.14P4 Záruka pre mladých MPSVR SR"/>
    <n v="198802012"/>
  </r>
  <r>
    <x v="1"/>
    <s v="Aliancia sektorových rád"/>
    <d v="2023-11-24T00:00:00"/>
    <n v="25400764.199999999"/>
    <x v="1"/>
    <s v="Modernizácia inštitúcií a služieb trhu práce s cieľom posúdiť a predvídať potreby v oblasti zručností a zabezpečiť včasnú a cielenú pomoc a podporu v záujme zosúladenia ponuky s potrebami trhu práce, ako aj pri prechodoch medzi zamestnaniami a mobilite"/>
    <x v="0"/>
    <x v="1"/>
    <x v="1"/>
    <x v="1"/>
    <s v="ESO4.24P1 Adaptabilný a prístupný trh práceMPSVR SR"/>
    <n v="58700000"/>
  </r>
  <r>
    <x v="2"/>
    <s v="Ústredie práce, sociálnych vecí a rodiny"/>
    <d v="2023-11-14T00:00:00"/>
    <n v="7050001.1399999997"/>
    <x v="2"/>
    <s v="Podpora sociálnej integrácie osôb ohrozených chudobou alebo sociálnym vylúčením vrátane najodkázanejších osôb a detí"/>
    <x v="0"/>
    <x v="2"/>
    <x v="1"/>
    <x v="2"/>
    <s v="ESO4.124P5 Aktívne začlenenie a dostupné službyMPSVR SR"/>
    <n v="195250000"/>
  </r>
  <r>
    <x v="3"/>
    <s v="Ústredie práce, sociálnych vecí a rodiny"/>
    <s v="2Q 2025"/>
    <n v="16060513"/>
    <x v="0"/>
    <s v="Zlepšenie prístupu k zamestnaniu a aktivačným opatreniam pre všetkých uchádzačov o zamestnanie, predovšetkým mladých ľudí, a to najmä vykonávaním záruky pre mladých ľudí, pre dlhodobo nezamestnaných a znevýhodnené skupiny na trhu práce a neaktívne osoby, ako aj prostredníctvom podpory samostatnej zárobkovej činnosti a sociálneho hospodárstva;"/>
    <x v="0"/>
    <x v="1"/>
    <x v="2"/>
    <x v="3"/>
    <s v="ESO4.14P1 Adaptabilný a prístupný trh práceMPSVR SR"/>
    <n v="398657044"/>
  </r>
  <r>
    <x v="3"/>
    <s v="Ústredie práce, sociálnych vecí a rodiny"/>
    <s v="2Q 2025"/>
    <n v="6883076"/>
    <x v="0"/>
    <s v="Zlepšenie prístupu k zamestnaniu a aktivačným opatreniam pre všetkých uchádzačov o zamestnanie, predovšetkým mladých ľudí, a to najmä vykonávaním záruky pre mladých ľudí, pre dlhodobo nezamestnaných a znevýhodnené skupiny na trhu práce a neaktívne osoby, ako aj prostredníctvom podpory samostatnej zárobkovej činnosti a sociálneho hospodárstva;"/>
    <x v="0"/>
    <x v="0"/>
    <x v="2"/>
    <x v="0"/>
    <s v="ESO4.14P4 Záruka pre mladých MPSVR SR"/>
    <n v="198802012"/>
  </r>
  <r>
    <x v="4"/>
    <s v="IUI/DOP"/>
    <s v="4Q 2024"/>
    <n v="48293485"/>
    <x v="3"/>
    <s v="Zabezpečenie rovného prístupu k zdravotnej starostlivosti a zvýšenie odolnosti systémov zdravotnej starostlivosti vrátane primárnej starostlivosti a podpory prechodu z inštitucionálnej starostlivosti na rodinnú a komunitnú starostlivosť"/>
    <x v="0"/>
    <x v="2"/>
    <x v="2"/>
    <x v="4"/>
    <s v="RSO4.54P5 Aktívne začlenenie a dostupné službyMPSVR SR"/>
    <n v="97458819"/>
  </r>
  <r>
    <x v="5"/>
    <s v="IUI/DOP"/>
    <s v="4Q 2024"/>
    <n v="51307524"/>
    <x v="4"/>
    <s v="Podpora sociálno-ekonomického začlenenia marginalizovaných komunít, domácností s nízkym príjmom a znevýhodnených skupín vrátane osôb s osobitnými potrebami prostredníctvom integrovaných akcií vrátane bývania a sociálnych služieb"/>
    <x v="0"/>
    <x v="2"/>
    <x v="2"/>
    <x v="5"/>
    <s v="RSO4.34P5 Aktívne začlenenie a dostupné službyMPSVR SR"/>
    <n v="55288504"/>
  </r>
  <r>
    <x v="6"/>
    <s v="MPSVR SR"/>
    <s v="3Q 2025"/>
    <n v="2720000"/>
    <x v="4"/>
    <s v="Podpora sociálno-ekonomického začlenenia marginalizovaných komunít, domácností s nízkym príjmom a znevýhodnených skupín vrátane osôb s osobitnými potrebami prostredníctvom integrovaných akcií vrátane bývania a sociálnych služieb"/>
    <x v="0"/>
    <x v="2"/>
    <x v="3"/>
    <x v="2"/>
    <s v="RSO4.34P5 Aktívne začlenenie a dostupné službyMPSVR SR"/>
    <n v="55288504"/>
  </r>
  <r>
    <x v="7"/>
    <s v="DOP - rôzne subjekty "/>
    <d v="2024-10-10T00:00:00"/>
    <n v="3838618.4"/>
    <x v="2"/>
    <s v="Podpora sociálnej integrácie osôb ohrozených chudobou alebo sociálnym vylúčením vrátane najodkázanejších osôb a detí"/>
    <x v="0"/>
    <x v="2"/>
    <x v="1"/>
    <x v="6"/>
    <s v="ESO4.124P5 Aktívne začlenenie a dostupné službyMPSVR SR"/>
    <n v="195250000"/>
  </r>
  <r>
    <x v="8"/>
    <s v="DOP - rôzne subjekty "/>
    <s v="2Q 2025"/>
    <n v="4990000"/>
    <x v="0"/>
    <s v="Zlepšenie prístupu k zamestnaniu a aktivačným opatreniam pre všetkých uchádzačov o zamestnanie, predovšetkým mladých ľudí, a to najmä vykonávaním záruky pre mladých ľudí, pre dlhodobo nezamestnaných a znevýhodnené skupiny na trhu práce a neaktívne osoby, ako aj prostredníctvom podpory samostatnej zárobkovej činnosti a sociálneho hospodárstva;"/>
    <x v="0"/>
    <x v="3"/>
    <x v="3"/>
    <x v="0"/>
    <s v="ESO4.14P7 Sociálne inovácie a experimenty MPSVR SR"/>
    <n v="26530000"/>
  </r>
  <r>
    <x v="9"/>
    <s v="Ústredie práce, sociálnych vecí a rodiny"/>
    <d v="2025-03-15T00:00:00"/>
    <n v="1144740"/>
    <x v="5"/>
    <s v="Zvyšovanie účinnosti a inkluzívnosti trhov práce a_x000a_prístupu ku kvalitnému zamestnaniu rozvíjaním sociálnej_x000a_infraštruktúry a podporou sociálneho hospodárstvaZvyšovanie účinnosti a inkluzívnosti trhov práce a"/>
    <x v="0"/>
    <x v="1"/>
    <x v="2"/>
    <x v="1"/>
    <s v="RSO4.14P1 Adaptabilný a prístupný trh práceMPSVR SR"/>
    <n v="51206450"/>
  </r>
  <r>
    <x v="10"/>
    <s v="DOP - vybrané subjekty"/>
    <s v="2Q 2025"/>
    <n v="8713148"/>
    <x v="3"/>
    <s v="Zabezpečenie rovného prístupu k zdravotnej starostlivosti a zvýšenie odolnosti systémov zdravotnej starostlivosti vrátane primárnej starostlivosti a podpory prechodu z inštitucionálnej starostlivosti na rodinnú a komunitnú starostlivosť"/>
    <x v="0"/>
    <x v="2"/>
    <x v="3"/>
    <x v="4"/>
    <s v="RSO4.54P5 Aktívne začlenenie a dostupné službyMPSVR SR"/>
    <n v="97458819"/>
  </r>
  <r>
    <x v="11"/>
    <s v="MPSVR SR"/>
    <s v="4Q 2025"/>
    <m/>
    <x v="5"/>
    <s v="Zvyšovanie účinnosti a inkluzívnosti trhov práce a prístupu ku kvalitnému zamestnaniu rozvíjaním sociálnej_x000a_infraštruktúry a podporou sociálneho hospodárstva"/>
    <x v="0"/>
    <x v="1"/>
    <x v="3"/>
    <x v="1"/>
    <s v="RSO4.14P1 Adaptabilný a prístupný trh práceMPSVR SR"/>
    <n v="51206450"/>
  </r>
  <r>
    <x v="12"/>
    <s v="Digitálna koalícia"/>
    <s v="2Q 2025"/>
    <n v="10446608"/>
    <x v="6"/>
    <s v="Podpora adaptácie pracovníkov, podnikov a podnikateľov na zmeny, ako aj aktívneho a zdravého starnutia a zdravého a vhodne prispôsobeného pracovného prostredia, ktoré rieši zdravotné riziká"/>
    <x v="0"/>
    <x v="4"/>
    <x v="0"/>
    <x v="1"/>
    <s v="ESO4.44P3 Zručnosti pre lepšiu adaptabilitu a inklúziuMPSVR SR"/>
    <n v="92320000"/>
  </r>
  <r>
    <x v="13"/>
    <s v="VÚC"/>
    <s v="4Q 2025"/>
    <n v="8000000"/>
    <x v="7"/>
    <s v="Zlepšovanie rovného a včasného prístupu ku kvalitným, udržateľným a cenovo dostupným službám vrátane služieb, ktoré podporujú prístup k bývaniu a individualizovanú starostlivosť vrátane zdravotnej starostlivosti; modernizácia systémov sociálnej ochrany, vrátane podpory prístupu k sociálnej ochrane, s osobitným zameraním na deti a znevýhodnené skupiny; zlepšovanie prístupnosti, a to aj pre osoby so zdravotným postihnutím, účinnosti a odolnosti systémov zdravotnej starostlivosti a služieb dlhodobej starostlivosti"/>
    <x v="0"/>
    <x v="2"/>
    <x v="3"/>
    <x v="4"/>
    <s v="ESO4.114P5 Aktívne začlenenie a dostupné službyMPSVR SR"/>
    <n v="158850355"/>
  </r>
  <r>
    <x v="14"/>
    <s v="Slovak Investment Holding, a. s. (FN)"/>
    <d v="2024-01-10T00:00:00"/>
    <n v="23000000"/>
    <x v="5"/>
    <s v="Zvyšovanie účinnosti a inkluzívnosti trhov práce a_x000a_prístupu ku kvalitnému zamestnaniu rozvíjaním sociálnej_x000a_infraštruktúry a podporou sociálneho hospodárstvaZvyšovanie účinnosti a inkluzívnosti trhov práce a"/>
    <x v="0"/>
    <x v="1"/>
    <x v="1"/>
    <x v="7"/>
    <s v="RSO4.14P1 Adaptabilný a prístupný trh práceMPSVR SR"/>
    <n v="51206450"/>
  </r>
  <r>
    <x v="14"/>
    <s v="Slovak Investment Holding, a. s. (FN)"/>
    <d v="2024-01-10T00:00:00"/>
    <n v="20125000"/>
    <x v="4"/>
    <s v="Podpora sociálno-ekonomického začlenenia marginalizovaných komunít, domácností s nízkym príjmom a znevýhodnených skupín vrátane osôb s osobitnými potrebami prostredníctvom integrovaných akcií vrátane bývania a sociálnych služieb"/>
    <x v="0"/>
    <x v="2"/>
    <x v="1"/>
    <x v="8"/>
    <s v="RSO4.34P5 Aktívne začlenenie a dostupné službyMPSVR SR"/>
    <n v="55288504"/>
  </r>
  <r>
    <x v="15"/>
    <s v="Slovak Investment Holding, a. s. (FN)"/>
    <d v="2024-01-10T00:00:00"/>
    <n v="5000000"/>
    <x v="8"/>
    <s v="Umožnenie regiónom a ľuďom riešiť dôsledky v sociálnej, hospodárskej a environmentálnej oblasti, ako aj v oblasti zamestnanosti spôsobené transformáciou smerom k energetickým a klimatickým cieľom Únie na rok 2030 a k dosiahnutiu cieľa klimaticky neutrálneho hospodárstva Únie do roku 2050 na základe Parížskej dohody"/>
    <x v="0"/>
    <x v="5"/>
    <x v="1"/>
    <x v="9"/>
    <s v="JSO8.18P1 Fond na spravodlivú transformáciuMPSVR SR"/>
    <n v="29538310"/>
  </r>
  <r>
    <x v="16"/>
    <s v="Ústredie práce, sociálnych vecí a rodiny"/>
    <d v="2024-03-12T00:00:00"/>
    <n v="71725577.060000002"/>
    <x v="0"/>
    <s v="Zlepšenie prístupu k zamestnaniu a aktivačným opatreniam pre všetkých uchádzačov o zamestnanie, predovšetkým mladých ľudí, a to najmä vykonávaním záruky pre mladých ľudí, pre dlhodobo nezamestnaných a znevýhodnené skupiny na trhu práce a neaktívne osoby, ako aj prostredníctvom podpory samostatnej zárobkovej činnosti a sociálneho hospodárstva;"/>
    <x v="0"/>
    <x v="1"/>
    <x v="1"/>
    <x v="7"/>
    <s v="ESO4.14P1 Adaptabilný a prístupný trh práceMPSVR SR"/>
    <n v="398657044"/>
  </r>
  <r>
    <x v="16"/>
    <s v="Ústredie práce, sociálnych vecí a rodiny"/>
    <d v="2024-03-12T00:00:00"/>
    <n v="48496534.780000001"/>
    <x v="0"/>
    <s v="Zlepšenie prístupu k zamestnaniu a aktivačným opatreniam pre všetkých uchádzačov o zamestnanie, predovšetkým mladých ľudí, a to najmä vykonávaním záruky pre mladých ľudí, pre dlhodobo nezamestnaných a znevýhodnené skupiny na trhu práce a neaktívne osoby, ako aj prostredníctvom podpory samostatnej zárobkovej činnosti a sociálneho hospodárstva;"/>
    <x v="0"/>
    <x v="0"/>
    <x v="1"/>
    <x v="3"/>
    <s v="ESO4.14P4 Záruka pre mladých MPSVR SR"/>
    <n v="198802012"/>
  </r>
  <r>
    <x v="17"/>
    <s v="Ústredie práce, sociálnych vecí a rodiny"/>
    <d v="2023-12-11T00:00:00"/>
    <n v="22896038.899999999"/>
    <x v="0"/>
    <s v="Zlepšenie prístupu k zamestnaniu a aktivačným opatreniam pre všetkých uchádzačov o zamestnanie, predovšetkým mladých ľudí, a to najmä vykonávaním záruky pre mladých ľudí, pre dlhodobo nezamestnaných a znevýhodnené skupiny na trhu práce a neaktívne osoby, ako aj prostredníctvom podpory samostatnej zárobkovej činnosti a sociálneho hospodárstva;"/>
    <x v="0"/>
    <x v="1"/>
    <x v="1"/>
    <x v="3"/>
    <s v="ESO4.14P1 Adaptabilný a prístupný trh práceMPSVR SR"/>
    <n v="398657044"/>
  </r>
  <r>
    <x v="17"/>
    <s v="Ústredie práce, sociálnych vecí a rodiny"/>
    <d v="2023-12-11T00:00:00"/>
    <n v="11448019.449999999"/>
    <x v="0"/>
    <s v="Zlepšenie prístupu k zamestnaniu a aktivačným opatreniam pre všetkých uchádzačov o zamestnanie, predovšetkým mladých ľudí, a to najmä vykonávaním záruky pre mladých ľudí, pre dlhodobo nezamestnaných a znevýhodnené skupiny na trhu práce a neaktívne osoby, ako aj prostredníctvom podpory samostatnej zárobkovej činnosti a sociálneho hospodárstva;"/>
    <x v="0"/>
    <x v="0"/>
    <x v="1"/>
    <x v="3"/>
    <s v="ESO4.14P4 Záruka pre mladých MPSVR SR"/>
    <n v="198802012"/>
  </r>
  <r>
    <x v="18"/>
    <s v="MPSVR SR"/>
    <s v="1Q 2025"/>
    <n v="1677035"/>
    <x v="9"/>
    <s v="Podpora rodovo vyváženej účasti na trhu práce, rovnakých pracovných podmienok a lepšej rovnováhy medzi pracovným a súkromným životom vrátane prístupu k cenovo dostupnej starostlivosti o deti a odkázané osoby"/>
    <x v="0"/>
    <x v="1"/>
    <x v="2"/>
    <x v="1"/>
    <s v="ESO4.34P1 Adaptabilný a prístupný trh práceMPSVR SR"/>
    <n v="37006600"/>
  </r>
  <r>
    <x v="18"/>
    <s v="MPSVR SR"/>
    <s v="1Q 2025"/>
    <n v="462641"/>
    <x v="6"/>
    <s v="Podpora adaptácie pracovníkov, podnikov a podnikateľov na zmeny, ako aj aktívneho a zdravého starnutia a zdravého a vhodne prispôsobeného pracovného prostredia, ktoré rieši zdravotné riziká"/>
    <x v="0"/>
    <x v="1"/>
    <x v="2"/>
    <x v="4"/>
    <s v="ESO4.44P1 Adaptabilný a prístupný trh práceMPSVR SR"/>
    <n v="17726600"/>
  </r>
  <r>
    <x v="18"/>
    <s v="MPSVR SR"/>
    <s v="1Q 2025"/>
    <n v="1095663"/>
    <x v="10"/>
    <s v="Podpora aktívneho začlenenia s cieľom podporovať rovnosť príležitostí, nediskrimináciu a aktívnu účasť a zlepšenie zamestnateľnosti, najmä v prípade znevýhodnených skupín"/>
    <x v="0"/>
    <x v="2"/>
    <x v="2"/>
    <x v="1"/>
    <s v="ESO4.84P5 Aktívne začlenenie a dostupné službyMPSVR SR"/>
    <n v="140055000"/>
  </r>
  <r>
    <x v="19"/>
    <s v="Ústredie práce, sociálnych vecí a rodiny"/>
    <d v="2023-11-20T00:00:00"/>
    <n v="15977402.640000001"/>
    <x v="2"/>
    <s v="Podpora sociálnej integrácie osôb ohrozených chudobou alebo sociálnym vylúčením vrátane najodkázanejších osôb a detí"/>
    <x v="0"/>
    <x v="2"/>
    <x v="1"/>
    <x v="2"/>
    <s v="ESO4.124P5 Aktívne začlenenie a dostupné službyMPSVR SR"/>
    <n v="195250000"/>
  </r>
  <r>
    <x v="20"/>
    <s v="MPSVR SR"/>
    <d v="2023-11-30T00:00:00"/>
    <n v="15627215.85"/>
    <x v="0"/>
    <s v="Zlepšenie prístupu k zamestnaniu a aktivačným opatreniam pre všetkých uchádzačov o zamestnanie, predovšetkým mladých ľudí, a to najmä vykonávaním záruky pre mladých ľudí, pre dlhodobo nezamestnaných a znevýhodnené skupiny na trhu práce a neaktívne osoby, ako aj prostredníctvom podpory samostatnej zárobkovej činnosti a sociálneho hospodárstva;"/>
    <x v="0"/>
    <x v="1"/>
    <x v="1"/>
    <x v="3"/>
    <s v="ESO4.14P1 Adaptabilný a prístupný trh práceMPSVR SR"/>
    <n v="398657044"/>
  </r>
  <r>
    <x v="21"/>
    <s v="MPSVR SR / MV SR "/>
    <d v="2024-07-10T00:00:00"/>
    <n v="11569001"/>
    <x v="11"/>
    <s v="Podpora sociálno-ekonomickej integrácie štátnych príslušníkov tretích krajín vrátane migrantov"/>
    <x v="0"/>
    <x v="2"/>
    <x v="1"/>
    <x v="10"/>
    <s v="ESO4.94P5 Aktívne začlenenie a dostupné službyMPSVR SR"/>
    <n v="60421000"/>
  </r>
  <r>
    <x v="22"/>
    <s v="DOP - rôzne subjekty "/>
    <s v="3Q 2025"/>
    <n v="3797000"/>
    <x v="10"/>
    <s v="Podpora aktívneho začlenenia s cieľom podporovať rovnosť príležitostí, nediskrimináciu a aktívnu účasť a zlepšenie zamestnateľnosti, najmä v prípade znevýhodnených skupín"/>
    <x v="0"/>
    <x v="2"/>
    <x v="3"/>
    <x v="4"/>
    <s v="ESO4.84P5 Aktívne začlenenie a dostupné službyMPSVR SR"/>
    <n v="140055000"/>
  </r>
  <r>
    <x v="23"/>
    <s v="konzorcium"/>
    <d v="2024-12-13T00:00:00"/>
    <n v="5004495.7"/>
    <x v="2"/>
    <s v="Podpora sociálnej integrácie osôb ohrozených chudobou alebo sociálnym vylúčením vrátane najodkázanejších osôb a detí"/>
    <x v="0"/>
    <x v="0"/>
    <x v="1"/>
    <x v="0"/>
    <s v="ESO4.124P4 Záruka pre mladých MPSVR SR"/>
    <n v="68765510"/>
  </r>
  <r>
    <x v="24"/>
    <s v="DOP - rôzne subjekty "/>
    <d v="2024-02-02T00:00:00"/>
    <n v="10089960.65"/>
    <x v="0"/>
    <s v="Zlepšenie prístupu k zamestnaniu a aktivačným opatreniam pre všetkých uchádzačov o zamestnanie, predovšetkým mladých ľudí, a to najmä vykonávaním záruky pre mladých ľudí, pre dlhodobo nezamestnaných a znevýhodnené skupiny na trhu práce a neaktívne osoby, ako aj prostredníctvom podpory samostatnej zárobkovej činnosti a sociálneho hospodárstva;"/>
    <x v="0"/>
    <x v="1"/>
    <x v="1"/>
    <x v="2"/>
    <s v="ESO4.14P1 Adaptabilný a prístupný trh práceMPSVR SR"/>
    <n v="398657044"/>
  </r>
  <r>
    <x v="24"/>
    <s v="DOP - rôzne subjekty "/>
    <d v="2024-02-02T00:00:00"/>
    <n v="10909118"/>
    <x v="0"/>
    <s v="Zlepšenie prístupu k zamestnaniu a aktivačným opatreniam pre všetkých uchádzačov o zamestnanie, predovšetkým mladých ľudí, a to najmä vykonávaním záruky pre mladých ľudí, pre dlhodobo nezamestnaných a znevýhodnené skupiny na trhu práce a neaktívne osoby, ako aj prostredníctvom podpory samostatnej zárobkovej činnosti a sociálneho hospodárstva;"/>
    <x v="0"/>
    <x v="0"/>
    <x v="1"/>
    <x v="2"/>
    <s v="ESO4.14P4 Záruka pre mladých MPSVR SR"/>
    <n v="198802012"/>
  </r>
  <r>
    <x v="25"/>
    <s v="Ústredie práce, sociálnych vecí a rodiny"/>
    <d v="2024-02-26T00:00:00"/>
    <n v="10965000"/>
    <x v="0"/>
    <s v="Zlepšenie prístupu k zamestnaniu a aktivačným opatreniam pre všetkých uchádzačov o zamestnanie, predovšetkým mladých ľudí, a to najmä vykonávaním záruky pre mladých ľudí, pre dlhodobo nezamestnaných a znevýhodnené skupiny na trhu práce a neaktívne osoby, ako aj prostredníctvom podpory samostatnej zárobkovej činnosti a sociálneho hospodárstva;"/>
    <x v="0"/>
    <x v="1"/>
    <x v="1"/>
    <x v="3"/>
    <s v="ESO4.14P1 Adaptabilný a prístupný trh práceMPSVR SR"/>
    <n v="398657044"/>
  </r>
  <r>
    <x v="26"/>
    <s v="Ústredie práce, sociálnych vecí a rodiny"/>
    <d v="2024-07-09T00:00:00"/>
    <n v="1685982"/>
    <x v="1"/>
    <s v="Modernizácia inštitúcií a služieb trhu práce s cieľom posúdiť a predvídať potreby v oblasti zručností a zabezpečiť včasnú a cielenú pomoc a podporu v záujme zosúladenia ponuky s potrebami trhu práce, ako aj pri prechodoch medzi zamestnaniami a mobilite"/>
    <x v="0"/>
    <x v="1"/>
    <x v="1"/>
    <x v="11"/>
    <s v="ESO4.24P1 Adaptabilný a prístupný trh práceMPSVR SR"/>
    <n v="58700000"/>
  </r>
  <r>
    <x v="26"/>
    <s v="Ústredie práce, sociálnych vecí a rodiny"/>
    <d v="2024-07-09T00:00:00"/>
    <n v="4169120"/>
    <x v="6"/>
    <s v="Podpora adaptácie pracovníkov, podnikov a podnikateľov na zmeny, ako aj aktívneho a zdravého starnutia a zdravého a vhodne prispôsobeného pracovného prostredia, ktoré rieši zdravotné riziká"/>
    <x v="0"/>
    <x v="4"/>
    <x v="1"/>
    <x v="11"/>
    <s v="ESO4.44P3 Zručnosti pre lepšiu adaptabilitu a inklúziuMPSVR SR"/>
    <n v="92320000"/>
  </r>
  <r>
    <x v="27"/>
    <s v="Ústredie práce, sociálnych vecí a rodiny"/>
    <d v="2025-03-15T00:00:00"/>
    <n v="691764"/>
    <x v="5"/>
    <s v="Zvyšovanie účinnosti a inkluzívnosti trhov práce a_x000a_prístupu ku kvalitnému zamestnaniu rozvíjaním sociálnej_x000a_infraštruktúry a podporou sociálneho hospodárstvaZvyšovanie účinnosti a inkluzívnosti trhov práce a"/>
    <x v="0"/>
    <x v="1"/>
    <x v="2"/>
    <x v="1"/>
    <s v="RSO4.14P1 Adaptabilný a prístupný trh práceMPSVR SR"/>
    <n v="51206450"/>
  </r>
  <r>
    <x v="28"/>
    <s v="MPSVR SR"/>
    <d v="2023-08-11T00:00:00"/>
    <n v="56505000"/>
    <x v="2"/>
    <s v="Podpora sociálnej integrácie osôb ohrozených chudobou alebo sociálnym vylúčením vrátane najodkázanejších osôb a detí"/>
    <x v="0"/>
    <x v="2"/>
    <x v="1"/>
    <x v="4"/>
    <s v="ESO4.124P5 Aktívne začlenenie a dostupné službyMPSVR SR"/>
    <n v="195250000"/>
  </r>
  <r>
    <x v="28"/>
    <s v="MPSVR SR"/>
    <d v="2023-08-11T00:00:00"/>
    <n v="35000000"/>
    <x v="10"/>
    <s v="Podpora aktívneho začlenenia s cieľom podporovať rovnosť príležitostí, nediskrimináciu a aktívnu účasť a zlepšenie zamestnateľnosti, najmä v prípade znevýhodnených skupín"/>
    <x v="0"/>
    <x v="2"/>
    <x v="1"/>
    <x v="2"/>
    <s v="ESO4.84P5 Aktívne začlenenie a dostupné službyMPSVR SR"/>
    <n v="140055000"/>
  </r>
  <r>
    <x v="29"/>
    <s v="DOP - rôzne subjekty "/>
    <s v="4Q 2025"/>
    <n v="5000000"/>
    <x v="0"/>
    <s v="Zlepšenie prístupu k zamestnaniu a aktivačným opatreniam pre všetkých uchádzačov o zamestnanie, predovšetkým mladých ľudí, a to najmä vykonávaním záruky pre mladých ľudí, pre dlhodobo nezamestnaných a znevýhodnené skupiny na trhu práce a neaktívne osoby, ako aj prostredníctvom podpory samostatnej zárobkovej činnosti a sociálneho hospodárstva;"/>
    <x v="0"/>
    <x v="3"/>
    <x v="3"/>
    <x v="3"/>
    <s v="ESO4.14P7 Sociálne inovácie a experimenty MPSVR SR"/>
    <n v="26530000"/>
  </r>
  <r>
    <x v="30"/>
    <s v="Združenie samosrpávnych krajov - SK8"/>
    <s v="3Q 2025"/>
    <m/>
    <x v="2"/>
    <s v="Podpora sociálnej integrácie osôb ohrozených chudobou alebo sociálnym vylúčením vrátane najodkázanejších osôb a detí"/>
    <x v="0"/>
    <x v="0"/>
    <x v="3"/>
    <x v="0"/>
    <s v="ESO4.124P4 Záruka pre mladých MPSVR SR"/>
    <n v="68765510"/>
  </r>
  <r>
    <x v="31"/>
    <s v="MPSVR SR"/>
    <d v="2023-11-09T00:00:00"/>
    <n v="8215553.2800000003"/>
    <x v="6"/>
    <s v="Podpora adaptácie pracovníkov, podnikov a podnikateľov na zmeny, ako aj aktívneho a zdravého starnutia a zdravého a vhodne prispôsobeného pracovného prostredia, ktoré rieši zdravotné riziká"/>
    <x v="0"/>
    <x v="4"/>
    <x v="1"/>
    <x v="11"/>
    <s v="ESO4.44P3 Zručnosti pre lepšiu adaptabilitu a inklúziuMPSVR SR"/>
    <n v="92320000"/>
  </r>
  <r>
    <x v="31"/>
    <s v="MPSVR SR"/>
    <d v="2023-11-09T00:00:00"/>
    <n v="5375682.2000000002"/>
    <x v="10"/>
    <s v="Podpora aktívneho začlenenia s cieľom podporovať rovnosť príležitostí, nediskrimináciu a aktívnu účasť a zlepšenie zamestnateľnosti, najmä v prípade znevýhodnených skupín"/>
    <x v="0"/>
    <x v="2"/>
    <x v="1"/>
    <x v="11"/>
    <s v="ESO4.84P5 Aktívne začlenenie a dostupné službyMPSVR SR"/>
    <n v="140055000"/>
  </r>
  <r>
    <x v="32"/>
    <s v="DOP - vybrané subjekty územnej samosprávy"/>
    <d v="2023-11-24T00:00:00"/>
    <n v="1832127.94"/>
    <x v="10"/>
    <s v="Podpora aktívneho začlenenia s cieľom podporovať rovnosť príležitostí, nediskrimináciu a aktívnu účasť a zlepšenie zamestnateľnosti, najmä v prípade znevýhodnených skupín"/>
    <x v="0"/>
    <x v="2"/>
    <x v="1"/>
    <x v="3"/>
    <s v="ESO4.84P5 Aktívne začlenenie a dostupné službyMPSVR SR"/>
    <n v="140055000"/>
  </r>
  <r>
    <x v="33"/>
    <s v="MPSVR SR "/>
    <s v="2Q 2025"/>
    <n v="4700000"/>
    <x v="10"/>
    <s v="Podpora aktívneho začlenenia s cieľom podporovať rovnosť príležitostí, nediskrimináciu a aktívnu účasť a zlepšenie zamestnateľnosti, najmä v prípade znevýhodnených skupín"/>
    <x v="0"/>
    <x v="2"/>
    <x v="3"/>
    <x v="12"/>
    <s v="ESO4.84P5 Aktívne začlenenie a dostupné službyMPSVR SR"/>
    <n v="140055000"/>
  </r>
  <r>
    <x v="34"/>
    <s v="MV SR - Úrad splnomocnenca vlády SR pre rozvoj občianskej spoločnosti"/>
    <d v="2023-11-30T00:00:00"/>
    <n v="7901986"/>
    <x v="1"/>
    <s v="Modernizácia inštitúcií a služieb trhu práce s cieľom posúdiť a predvídať potreby v oblasti zručností a zabezpečiť včasnú a cielenú pomoc a podporu v záujme zosúladenia ponuky s potrebami trhu práce, ako aj pri prechodoch medzi zamestnaniami a mobilite"/>
    <x v="0"/>
    <x v="1"/>
    <x v="1"/>
    <x v="13"/>
    <s v="ESO4.24P1 Adaptabilný a prístupný trh práceMPSVR SR"/>
    <n v="58700000"/>
  </r>
  <r>
    <x v="35"/>
    <s v="Ústredie práce, sociálnych vecí a rodiny"/>
    <d v="2023-12-21T00:00:00"/>
    <n v="86282809"/>
    <x v="7"/>
    <s v="Zlepšovanie rovného a včasného prístupu ku kvalitným, udržateľným a cenovo dostupným službám vrátane služieb, ktoré podporujú prístup k bývaniu a individualizovanú starostlivosť vrátane zdravotnej starostlivosti; modernizácia systémov sociálnej ochrany, vrátane podpory prístupu k sociálnej ochrane, s osobitným zameraním na deti a znevýhodnené skupiny; zlepšovanie prístupnosti, a to aj pre osoby so zdravotným postihnutím, účinnosti a odolnosti systémov zdravotnej starostlivosti a služieb dlhodobej starostlivosti"/>
    <x v="0"/>
    <x v="2"/>
    <x v="1"/>
    <x v="4"/>
    <s v="ESO4.114P5 Aktívne začlenenie a dostupné službyMPSVR SR"/>
    <n v="158850355"/>
  </r>
  <r>
    <x v="36"/>
    <s v="Ústredie práce, sociálnych vecí a rodiny"/>
    <s v="3Q 2025"/>
    <m/>
    <x v="10"/>
    <s v="Podpora aktívneho začlenenia s cieľom podporovať rovnosť príležitostí, nediskrimináciu a aktívnu účasť a zlepšenie zamestnateľnosti, najmä v prípade znevýhodnených skupín"/>
    <x v="0"/>
    <x v="3"/>
    <x v="3"/>
    <x v="6"/>
    <s v="ESO4.84P7 Sociálne inovácie a experimenty MPSVR SR"/>
    <n v="26655000"/>
  </r>
  <r>
    <x v="37"/>
    <s v="MPSVR SR "/>
    <d v="2024-12-19T00:00:00"/>
    <n v="9010439"/>
    <x v="10"/>
    <s v="Podpora aktívneho začlenenia s cieľom podporovať rovnosť príležitostí, nediskrimináciu a aktívnu účasť a zlepšenie zamestnateľnosti, najmä v prípade znevýhodnených skupín"/>
    <x v="0"/>
    <x v="2"/>
    <x v="1"/>
    <x v="4"/>
    <s v="ESO4.84P5 Aktívne začlenenie a dostupné službyMPSVR SR"/>
    <n v="140055000"/>
  </r>
  <r>
    <x v="38"/>
    <s v="Podporné štruktúry pre oblasť sociálnej ekonomiky"/>
    <d v="2024-11-19T00:00:00"/>
    <n v="7301705.3099999996"/>
    <x v="0"/>
    <s v="Zlepšenie prístupu k zamestnaniu a aktivačným opatreniam pre všetkých uchádzačov o zamestnanie, predovšetkým mladých ľudí, a to najmä vykonávaním záruky pre mladých ľudí, pre dlhodobo nezamestnaných a znevýhodnené skupiny na trhu práce a neaktívne osoby, ako aj prostredníctvom podpory samostatnej zárobkovej činnosti a sociálneho hospodárstva;"/>
    <x v="0"/>
    <x v="1"/>
    <x v="1"/>
    <x v="9"/>
    <s v="ESO4.14P1 Adaptabilný a prístupný trh práceMPSVR SR"/>
    <n v="398657044"/>
  </r>
  <r>
    <x v="39"/>
    <s v="Trenčiansky samosprávny kraj"/>
    <d v="2023-12-11T00:00:00"/>
    <n v="12248830.119999999"/>
    <x v="8"/>
    <s v="Umožnenie regiónom a ľuďom riešiť dôsledky v sociálnej, hospodárskej a environmentálnej oblasti, ako aj v oblasti zamestnanosti spôsobené transformáciou smerom k energetickým a klimatickým cieľom Únie na rok 2030 a k dosiahnutiu cieľa klimaticky neutrálneho hospodárstva Únie do roku 2050 na základe Parížskej dohody"/>
    <x v="0"/>
    <x v="5"/>
    <x v="1"/>
    <x v="3"/>
    <s v="JSO8.18P1 Fond na spravodlivú transformáciuMPSVR SR"/>
    <n v="29538310"/>
  </r>
  <r>
    <x v="40"/>
    <s v="Ústredie práce, sociálnych vecí a rodiny"/>
    <d v="2024-03-05T00:00:00"/>
    <n v="84769680"/>
    <x v="0"/>
    <s v="Zlepšenie prístupu k zamestnaniu a aktivačným opatreniam pre všetkých uchádzačov o zamestnanie, predovšetkým mladých ľudí, a to najmä vykonávaním záruky pre mladých ľudí, pre dlhodobo nezamestnaných a znevýhodnené skupiny na trhu práce a neaktívne osoby, ako aj prostredníctvom podpory samostatnej zárobkovej činnosti a sociálneho hospodárstva;"/>
    <x v="0"/>
    <x v="1"/>
    <x v="1"/>
    <x v="7"/>
    <s v="ESO4.14P1 Adaptabilný a prístupný trh práceMPSVR SR"/>
    <n v="398657044"/>
  </r>
  <r>
    <x v="41"/>
    <s v="MPSVR SR"/>
    <d v="2024-01-18T00:00:00"/>
    <n v="57173000"/>
    <x v="12"/>
    <s v="Riešenie materiálnej deprivácie"/>
    <x v="0"/>
    <x v="6"/>
    <x v="1"/>
    <x v="2"/>
    <s v="ESO4.134P8 Potravinová a materiálna deprivácia MPSVR SR"/>
    <n v="68153000"/>
  </r>
  <r>
    <x v="42"/>
    <s v="Ústredie práce, sociálnych vecí a rodiny"/>
    <d v="2023-12-12T00:00:00"/>
    <n v="5909390"/>
    <x v="10"/>
    <s v="Podpora aktívneho začlenenia s cieľom podporovať rovnosť príležitostí, nediskrimináciu a aktívnu účasť a zlepšenie zamestnateľnosti, najmä v prípade znevýhodnených skupín"/>
    <x v="0"/>
    <x v="2"/>
    <x v="1"/>
    <x v="2"/>
    <s v="ESO4.84P5 Aktívne začlenenie a dostupné službyMPSVR SR"/>
    <n v="140055000"/>
  </r>
  <r>
    <x v="43"/>
    <s v="MV SR - Úrad splnomocnenca vlády SR pre rozvoj občianskej spoločnosti"/>
    <d v="2024-12-18T00:00:00"/>
    <n v="3418453"/>
    <x v="10"/>
    <s v="Podpora aktívneho začlenenia s cieľom podporovať rovnosť príležitostí, nediskrimináciu a aktívnu účasť a zlepšenie zamestnateľnosti, najmä v prípade znevýhodnených skupín"/>
    <x v="0"/>
    <x v="3"/>
    <x v="1"/>
    <x v="2"/>
    <s v="ESO4.84P7 Sociálne inovácie a experimenty MPSVR SR"/>
    <n v="26655000"/>
  </r>
  <r>
    <x v="44"/>
    <s v="DOP - VÚC"/>
    <d v="2023-12-22T00:00:00"/>
    <n v="1769531.59"/>
    <x v="2"/>
    <s v="Podpora sociálnej integrácie osôb ohrozených chudobou alebo sociálnym vylúčením vrátane najodkázanejších osôb a detí"/>
    <x v="0"/>
    <x v="0"/>
    <x v="1"/>
    <x v="13"/>
    <s v="ESO4.124P4 Záruka pre mladých MPSVR SR"/>
    <n v="68765510"/>
  </r>
  <r>
    <x v="45"/>
    <s v="MS SR"/>
    <s v="2Q 2025"/>
    <n v="2042275"/>
    <x v="10"/>
    <s v="Podpora aktívneho začlenenia s cieľom podporovať rovnosť príležitostí, nediskrimináciu a aktívnu účasť a zlepšenie zamestnateľnosti, najmä v prípade znevýhodnených skupín"/>
    <x v="0"/>
    <x v="2"/>
    <x v="2"/>
    <x v="6"/>
    <s v="ESO4.84P5 Aktívne začlenenie a dostupné službyMPSVR SR"/>
    <n v="140055000"/>
  </r>
  <r>
    <x v="46"/>
    <s v="Ústredie práce, sociálnych vecí a rodiny"/>
    <d v="2023-11-08T00:00:00"/>
    <n v="1275001.7"/>
    <x v="2"/>
    <s v="Podpora sociálnej integrácie osôb ohrozených chudobou alebo sociálnym vylúčením vrátane najodkázanejších osôb a detí"/>
    <x v="0"/>
    <x v="2"/>
    <x v="1"/>
    <x v="2"/>
    <s v="ESO4.124P5 Aktívne začlenenie a dostupné službyMPSVR SR"/>
    <n v="195250000"/>
  </r>
  <r>
    <x v="47"/>
    <s v="MPSVR SR"/>
    <d v="2024-10-11T00:00:00"/>
    <n v="3034862"/>
    <x v="10"/>
    <s v="Podpora aktívneho začlenenia s cieľom podporovať rovnosť príležitostí, nediskrimináciu a aktívnu účasť a zlepšenie zamestnateľnosti, najmä v prípade znevýhodnených skupín"/>
    <x v="0"/>
    <x v="2"/>
    <x v="1"/>
    <x v="4"/>
    <s v="ESO4.84P5 Aktívne začlenenie a dostupné službyMPSVR SR"/>
    <n v="140055000"/>
  </r>
  <r>
    <x v="48"/>
    <s v="Banskobystrický samosprávny kraj"/>
    <d v="2023-11-09T00:00:00"/>
    <n v="1858401.27"/>
    <x v="7"/>
    <s v="Zlepšovanie rovného a včasného prístupu ku kvalitným, udržateľným a cenovo dostupným službám vrátane služieb, ktoré podporujú prístup k bývaniu a individualizovanú starostlivosť vrátane zdravotnej starostlivosti; modernizácia systémov sociálnej ochrany, vrátane podpory prístupu k sociálnej ochrane, s osobitným zameraním na deti a znevýhodnené skupiny; zlepšovanie prístupnosti, a to aj pre osoby so zdravotným postihnutím, účinnosti a odolnosti systémov zdravotnej starostlivosti a služieb dlhodobej starostlivosti"/>
    <x v="0"/>
    <x v="2"/>
    <x v="1"/>
    <x v="4"/>
    <s v="ESO4.114P5 Aktívne začlenenie a dostupné službyMPSVR SR"/>
    <n v="158850355"/>
  </r>
  <r>
    <x v="49"/>
    <s v="MPSVR SR"/>
    <s v="2Q 2025"/>
    <n v="8140000"/>
    <x v="3"/>
    <s v="Zabezpečenie rovného prístupu k zdravotnej starostlivosti a zvýšenie odolnosti systémov zdravotnej starostlivosti vrátane primárnej starostlivosti a podpory prechodu z inštitucionálnej starostlivosti na rodinnú a komunitnú starostlivosť"/>
    <x v="0"/>
    <x v="2"/>
    <x v="3"/>
    <x v="4"/>
    <s v="RSO4.54P5 Aktívne začlenenie a dostupné službyMPSVR SR"/>
    <n v="97458819"/>
  </r>
  <r>
    <x v="50"/>
    <s v="DOP - VÚC"/>
    <d v="2023-12-22T00:00:00"/>
    <n v="10319000"/>
    <x v="2"/>
    <s v="Podpora sociálnej integrácie osôb ohrozených chudobou alebo sociálnym vylúčením vrátane najodkázanejších osôb a detí"/>
    <x v="0"/>
    <x v="0"/>
    <x v="1"/>
    <x v="5"/>
    <s v="ESO4.124P4 Záruka pre mladých MPSVR SR"/>
    <n v="68765510"/>
  </r>
  <r>
    <x v="51"/>
    <s v="Aliancia sektorových rád"/>
    <d v="2023-11-24T00:00:00"/>
    <n v="20131842.420000002"/>
    <x v="1"/>
    <s v="Modernizácia inštitúcií a služieb trhu práce s cieľom posúdiť a predvídať potreby v oblasti zručností a zabezpečiť včasnú a cielenú pomoc a podporu v záujme zosúladenia ponuky s potrebami trhu práce, ako aj pri prechodoch medzi zamestnaniami a mobilite"/>
    <x v="0"/>
    <x v="1"/>
    <x v="1"/>
    <x v="13"/>
    <s v="ESO4.24P1 Adaptabilný a prístupný trh práceMPSVR SR"/>
    <n v="58700000"/>
  </r>
  <r>
    <x v="52"/>
    <s v="Ústredie práce, sociálnych vecí a rodiny"/>
    <s v="4Q 2025"/>
    <n v="18300000"/>
    <x v="9"/>
    <s v="Podpora rodovo vyváženej účasti na trhu práce, rovnakých pracovných podmienok a lepšej rovnováhy medzi pracovným a súkromným životom vrátane prístupu k cenovo dostupnej starostlivosti o deti a odkázané osoby"/>
    <x v="0"/>
    <x v="1"/>
    <x v="3"/>
    <x v="7"/>
    <s v="ESO4.34P1 Adaptabilný a prístupný trh práceMPSVR SR"/>
    <n v="37006600"/>
  </r>
  <r>
    <x v="53"/>
    <s v="Agentúra podporovaného zamestnávania a neverejné subjekty"/>
    <s v="1Q 2025"/>
    <n v="5875000"/>
    <x v="0"/>
    <s v="Zlepšenie prístupu k zamestnaniu a aktivačným opatreniam pre všetkých uchádzačov o zamestnanie, predovšetkým mladých ľudí, a to najmä vykonávaním záruky pre mladých ľudí, pre dlhodobo nezamestnaných a znevýhodnené skupiny na trhu práce a neaktívne osoby, ako aj prostredníctvom podpory samostatnej zárobkovej činnosti a sociálneho hospodárstva;"/>
    <x v="0"/>
    <x v="1"/>
    <x v="1"/>
    <x v="3"/>
    <s v="ESO4.14P1 Adaptabilný a prístupný trh práceMPSVR SR"/>
    <n v="398657044"/>
  </r>
  <r>
    <x v="53"/>
    <s v="Agentúra podporovaného zamestnávania a neverejné subjekty"/>
    <s v="1Q 2025"/>
    <n v="16275000"/>
    <x v="0"/>
    <s v="Zlepšenie prístupu k zamestnaniu a aktivačným opatreniam pre všetkých uchádzačov o zamestnanie, predovšetkým mladých ľudí, a to najmä vykonávaním záruky pre mladých ľudí, pre dlhodobo nezamestnaných a znevýhodnené skupiny na trhu práce a neaktívne osoby, ako aj prostredníctvom podpory samostatnej zárobkovej činnosti a sociálneho hospodárstva;"/>
    <x v="0"/>
    <x v="0"/>
    <x v="1"/>
    <x v="3"/>
    <s v="ESO4.14P4 Záruka pre mladých MPSVR SR"/>
    <n v="198802012"/>
  </r>
  <r>
    <x v="54"/>
    <s v="Ústredie práce, sociálnych vecí a rodiny - mesto Veľké Kapušany"/>
    <d v="2024-09-12T00:00:00"/>
    <n v="1421658.29"/>
    <x v="3"/>
    <s v="Zabezpečenie rovného prístupu k zdravotnej starostlivosti a zvýšenie odolnosti systémov zdravotnej starostlivosti vrátane primárnej starostlivosti a podpory prechodu z inštitucionálnej starostlivosti na rodinnú a komunitnú starostlivosť"/>
    <x v="0"/>
    <x v="2"/>
    <x v="2"/>
    <x v="4"/>
    <s v="RSO4.54P5 Aktívne začlenenie a dostupné službyMPSVR SR"/>
    <n v="97458819"/>
  </r>
  <r>
    <x v="55"/>
    <s v="Ústredie práce, sociálnych vecí a rodiny"/>
    <d v="2023-12-13T00:00:00"/>
    <n v="62735795.640000001"/>
    <x v="7"/>
    <s v="Zlepšovanie rovného a včasného prístupu ku kvalitným, udržateľným a cenovo dostupným službám vrátane služieb, ktoré podporujú prístup k bývaniu a individualizovanú starostlivosť vrátane zdravotnej starostlivosti; modernizácia systémov sociálnej ochrany, vrátane podpory prístupu k sociálnej ochrane, s osobitným zameraním na deti a znevýhodnené skupiny; zlepšovanie prístupnosti, a to aj pre osoby so zdravotným postihnutím, účinnosti a odolnosti systémov zdravotnej starostlivosti a služieb dlhodobej starostlivosti"/>
    <x v="0"/>
    <x v="2"/>
    <x v="1"/>
    <x v="2"/>
    <s v="ESO4.114P5 Aktívne začlenenie a dostupné službyMPSVR SR"/>
    <n v="158850355"/>
  </r>
  <r>
    <x v="56"/>
    <s v="Ústredie práce, sociálnych vecí a rodiny"/>
    <s v="4Q 2024"/>
    <n v="37770596"/>
    <x v="2"/>
    <s v="Podpora sociálnej integrácie osôb ohrozených chudobou alebo sociálnym vylúčením vrátane najodkázanejších osôb a detí"/>
    <x v="0"/>
    <x v="2"/>
    <x v="1"/>
    <x v="2"/>
    <s v="ESO4.124P5 Aktívne začlenenie a dostupné službyMPSVR SR"/>
    <n v="195250000"/>
  </r>
  <r>
    <x v="57"/>
    <s v="DOP - rôzne subjekty "/>
    <d v="2024-06-27T00:00:00"/>
    <n v="3980949.37"/>
    <x v="10"/>
    <s v="Podpora aktívneho začlenenia s cieľom podporovať rovnosť príležitostí, nediskrimináciu a aktívnu účasť a zlepšenie zamestnateľnosti, najmä v prípade znevýhodnených skupín"/>
    <x v="0"/>
    <x v="2"/>
    <x v="1"/>
    <x v="2"/>
    <s v="ESO4.84P5 Aktívne začlenenie a dostupné službyMPSVR SR"/>
    <n v="140055000"/>
  </r>
  <r>
    <x v="58"/>
    <s v="Slovenský paralympijský výbor"/>
    <d v="2024-01-19T00:00:00"/>
    <n v="6505893.5599999996"/>
    <x v="0"/>
    <s v="Zlepšenie prístupu k zamestnaniu a aktivačným opatreniam pre všetkých uchádzačov o zamestnanie, predovšetkým mladých ľudí, a to najmä vykonávaním záruky pre mladých ľudí, pre dlhodobo nezamestnaných a znevýhodnené skupiny na trhu práce a neaktívne osoby, ako aj prostredníctvom podpory samostatnej zárobkovej činnosti a sociálneho hospodárstva;"/>
    <x v="0"/>
    <x v="1"/>
    <x v="1"/>
    <x v="14"/>
    <s v="ESO4.14P1 Adaptabilný a prístupný trh práceMPSVR SR"/>
    <n v="398657044"/>
  </r>
  <r>
    <x v="59"/>
    <s v="projektové zámery"/>
    <d v="2024-10-30T00:00:00"/>
    <n v="10000000"/>
    <x v="10"/>
    <s v="Podpora aktívneho začlenenia s cieľom podporovať rovnosť príležitostí, nediskrimináciu a aktívnu účasť a zlepšenie zamestnateľnosti, najmä v prípade znevýhodnených skupín"/>
    <x v="0"/>
    <x v="3"/>
    <x v="2"/>
    <x v="6"/>
    <s v="ESO4.84P7 Sociálne inovácie a experimenty MPSVR SR"/>
    <n v="26655000"/>
  </r>
  <r>
    <x v="60"/>
    <s v="projektové zámery"/>
    <d v="2024-12-20T00:00:00"/>
    <n v="5000000"/>
    <x v="13"/>
    <s v="Podpora rovného prístupu, a to najmä znevýhodnených skupín, ku kvalitnému a inkluzívnemu vzdelávaniu a odbornej príprave a podpora ich úspešného ukončenia, počnúc vzdelávaním a starostlivosťou v ranom detstve cez všeobecné a odborné vzdelávanie a prípravu až po terciárnu úroveň a vzdelávanie a učenie dospelých vrátane uľahčovania vzdelávacej mobility pre všetkých a prístupnosti pre osoby so zdravotným postihnutím"/>
    <x v="0"/>
    <x v="3"/>
    <x v="3"/>
    <x v="15"/>
    <s v="ESO4.64P7 Sociálne inovácie a experimenty MPSVR SR"/>
    <n v="14968000"/>
  </r>
  <r>
    <x v="61"/>
    <s v="MV SR / MD SR"/>
    <d v="2024-10-22T00:00:00"/>
    <n v="48852000"/>
    <x v="11"/>
    <s v="Podpora sociálno-ekonomickej integrácie štátnych príslušníkov tretích krajín vrátane migrantov"/>
    <x v="0"/>
    <x v="2"/>
    <x v="1"/>
    <x v="2"/>
    <s v="ESO4.94P5 Aktívne začlenenie a dostupné službyMPSVR SR"/>
    <n v="60421000"/>
  </r>
  <r>
    <x v="62"/>
    <s v="projektové zámery"/>
    <d v="2024-11-28T00:00:00"/>
    <n v="4120000"/>
    <x v="0"/>
    <s v="Zlepšenie prístupu k zamestnaniu a aktivačným opatreniam pre všetkých uchádzačov o zamestnanie, predovšetkým mladých ľudí, a to najmä vykonávaním záruky pre mladých ľudí, pre dlhodobo nezamestnaných a znevýhodnené skupiny na trhu práce a neaktívne osoby, ako aj prostredníctvom podpory samostatnej zárobkovej činnosti a sociálneho hospodárstva;"/>
    <x v="0"/>
    <x v="3"/>
    <x v="2"/>
    <x v="3"/>
    <s v="ESO4.14P7 Sociálne inovácie a experimenty MPSVR SR"/>
    <n v="26530000"/>
  </r>
  <r>
    <x v="62"/>
    <s v="projektové zámery"/>
    <d v="2024-11-28T00:00:00"/>
    <n v="2164000"/>
    <x v="13"/>
    <s v="Podpora rovného prístupu, a to najmä znevýhodnených skupín, ku kvalitnému a inkluzívnemu vzdelávaniu a odbornej príprave a podpora ich úspešného ukončenia, počnúc vzdelávaním a starostlivosťou v ranom detstve cez všeobecné a odborné vzdelávanie a prípravu až po terciárnu úroveň a vzdelávanie a učenie dospelých vrátane uľahčovania vzdelávacej mobility pre všetkých a prístupnosti pre osoby so zdravotným postihnutím"/>
    <x v="0"/>
    <x v="3"/>
    <x v="2"/>
    <x v="15"/>
    <s v="ESO4.64P7 Sociálne inovácie a experimenty MPSVR SR"/>
    <n v="14968000"/>
  </r>
  <r>
    <x v="62"/>
    <s v="projektové zámery"/>
    <d v="2024-11-28T00:00:00"/>
    <n v="4017500"/>
    <x v="10"/>
    <s v="Podpora aktívneho začlenenia s cieľom podporovať rovnosť príležitostí, nediskrimináciu a aktívnu účasť a zlepšenie zamestnateľnosti, najmä v prípade znevýhodnených skupín"/>
    <x v="0"/>
    <x v="3"/>
    <x v="2"/>
    <x v="6"/>
    <s v="ESO4.84P7 Sociálne inovácie a experimenty MPSVR SR"/>
    <n v="26655000"/>
  </r>
  <r>
    <x v="63"/>
    <s v="DOP - rôzne subjekty "/>
    <s v="3Q 2025"/>
    <n v="20000000"/>
    <x v="2"/>
    <s v="Podpora sociálnej integrácie osôb ohrozených chudobou alebo sociálnym vylúčením vrátane najodkázanejších osôb a detí"/>
    <x v="0"/>
    <x v="0"/>
    <x v="3"/>
    <x v="0"/>
    <s v="ESO4.124P4 Záruka pre mladých MPSVR SR"/>
    <n v="68765510"/>
  </r>
  <r>
    <x v="64"/>
    <s v="Ústredie práce, sociálnych vecí a rodiny"/>
    <d v="2023-12-08T00:00:00"/>
    <n v="10091571"/>
    <x v="0"/>
    <s v="Zlepšenie prístupu k zamestnaniu a aktivačným opatreniam pre všetkých uchádzačov o zamestnanie, predovšetkým mladých ľudí, a to najmä vykonávaním záruky pre mladých ľudí, pre dlhodobo nezamestnaných a znevýhodnené skupiny na trhu práce a neaktívne osoby, ako aj prostredníctvom podpory samostatnej zárobkovej činnosti a sociálneho hospodárstva;"/>
    <x v="0"/>
    <x v="1"/>
    <x v="1"/>
    <x v="3"/>
    <s v="ESO4.14P1 Adaptabilný a prístupný trh práceMPSVR SR"/>
    <n v="398657044"/>
  </r>
  <r>
    <x v="65"/>
    <s v="Ústredie práce, sociálnych vecí a rodiny"/>
    <d v="2023-11-28T00:00:00"/>
    <n v="6195687.4000000004"/>
    <x v="10"/>
    <s v="Podpora aktívneho začlenenia s cieľom podporovať rovnosť príležitostí, nediskrimináciu a aktívnu účasť a zlepšenie zamestnateľnosti, najmä v prípade znevýhodnených skupín"/>
    <x v="0"/>
    <x v="2"/>
    <x v="1"/>
    <x v="16"/>
    <s v="ESO4.84P5 Aktívne začlenenie a dostupné službyMPSVR SR"/>
    <n v="140055000"/>
  </r>
  <r>
    <x v="66"/>
    <s v="Generálne riaditeľstvo Zboru väzenskej a justičnej stráže"/>
    <d v="2023-09-14T00:00:00"/>
    <n v="15297651.43"/>
    <x v="10"/>
    <s v="Podpora aktívneho začlenenia s cieľom podporovať rovnosť príležitostí, nediskrimináciu a aktívnu účasť a zlepšenie zamestnateľnosti, najmä v prípade znevýhodnených skupín"/>
    <x v="0"/>
    <x v="2"/>
    <x v="1"/>
    <x v="11"/>
    <s v="ESO4.84P5 Aktívne začlenenie a dostupné službyMPSVR SR"/>
    <n v="140055000"/>
  </r>
  <r>
    <x v="67"/>
    <s v="Aliancia sektorových rád"/>
    <s v="2Q 2025"/>
    <n v="5114762.99"/>
    <x v="9"/>
    <s v="Podpora rodovo vyváženej účasti na trhu práce, rovnakých pracovných podmienok a lepšej rovnováhy medzi pracovným a súkromným životom vrátane prístupu k cenovo dostupnej starostlivosti o deti a odkázané osoby"/>
    <x v="0"/>
    <x v="1"/>
    <x v="3"/>
    <x v="3"/>
    <s v="ESO4.34P1 Adaptabilný a prístupný trh práceMPSVR SR"/>
    <n v="37006600"/>
  </r>
  <r>
    <x v="67"/>
    <s v="Aliancia sektorových rád"/>
    <s v="2Q 2025"/>
    <n v="5114762.99"/>
    <x v="6"/>
    <s v="Podpora adaptácie pracovníkov, podnikov a podnikateľov na zmeny, ako aj aktívneho a zdravého starnutia a zdravého a vhodne prispôsobeného pracovného prostredia, ktoré rieši zdravotné riziká"/>
    <x v="0"/>
    <x v="1"/>
    <x v="3"/>
    <x v="1"/>
    <s v="ESO4.44P1 Adaptabilný a prístupný trh práceMPSVR SR"/>
    <n v="17726600"/>
  </r>
  <r>
    <x v="68"/>
    <s v="DOP - rôzne subjekty "/>
    <s v="3Q 2025"/>
    <n v="20000000"/>
    <x v="5"/>
    <s v="Zvyšovanie účinnosti a inkluzívnosti trhov práce a_x000a_prístupu ku kvalitnému zamestnaniu rozvíjaním sociálnej_x000a_infraštruktúry a podporou sociálneho hospodárstvaZvyšovanie účinnosti a inkluzívnosti trhov práce a"/>
    <x v="0"/>
    <x v="1"/>
    <x v="3"/>
    <x v="4"/>
    <s v="RSO4.14P1 Adaptabilný a prístupný trh práceMPSVR SR"/>
    <n v="51206450"/>
  </r>
  <r>
    <x v="69"/>
    <s v="DOP - rôzne subjekty "/>
    <s v="4Q 2025"/>
    <n v="10830000"/>
    <x v="9"/>
    <s v="Podpora rodovo vyváženej účasti na trhu práce, rovnakých pracovných podmienok a lepšej rovnováhy medzi pracovným a súkromným životom vrátane prístupu k cenovo dostupnej starostlivosti o deti a odkázané osoby"/>
    <x v="0"/>
    <x v="1"/>
    <x v="3"/>
    <x v="4"/>
    <s v="ESO4.34P1 Adaptabilný a prístupný trh práceMPSVR SR"/>
    <n v="37006600"/>
  </r>
  <r>
    <x v="70"/>
    <s v="MPSVR SR"/>
    <s v="2Q 2025"/>
    <n v="1080000"/>
    <x v="9"/>
    <s v="Podpora rodovo vyváženej účasti na trhu práce, rovnakých pracovných podmienok a lepšej rovnováhy medzi pracovným a súkromným životom vrátane prístupu k cenovo dostupnej starostlivosti o deti a odkázané osoby"/>
    <x v="0"/>
    <x v="1"/>
    <x v="3"/>
    <x v="1"/>
    <s v="ESO4.34P1 Adaptabilný a prístupný trh práceMPSVR SR"/>
    <n v="37006600"/>
  </r>
  <r>
    <x v="71"/>
    <s v="UPSVAR"/>
    <s v="3Q 2025"/>
    <n v="10580677"/>
    <x v="6"/>
    <s v="Podpora adaptácie pracovníkov, podnikov a podnikateľov na zmeny, ako aj aktívneho a zdravého starnutia a zdravého a vhodne prispôsobeného pracovného prostredia, ktoré rieši zdravotné riziká"/>
    <x v="0"/>
    <x v="4"/>
    <x v="3"/>
    <x v="11"/>
    <s v="ESO4.44P3 Zručnosti pre lepšiu adaptabilitu a inklúziuMPSVR SR"/>
    <n v="92320000"/>
  </r>
  <r>
    <x v="72"/>
    <s v="DOP - vybrané subjekty "/>
    <s v="2Q 2025"/>
    <n v="20000000"/>
    <x v="6"/>
    <s v="Podpora adaptácie pracovníkov, podnikov a podnikateľov na zmeny, ako aj aktívneho a zdravého starnutia a zdravého a vhodne prispôsobeného pracovného prostredia, ktoré rieši zdravotné riziká"/>
    <x v="0"/>
    <x v="4"/>
    <x v="3"/>
    <x v="11"/>
    <s v="ESO4.44P3 Zručnosti pre lepšiu adaptabilitu a inklúziuMPSVR SR"/>
    <n v="92320000"/>
  </r>
  <r>
    <x v="73"/>
    <s v="DOP - vybrané subjekty "/>
    <s v="2Q 2025"/>
    <n v="12289000"/>
    <x v="8"/>
    <s v="Umožnenie regiónom a ľuďom riešiť dôsledky v sociálnej, hospodárskej a environmentálnej oblasti, ako aj v oblasti zamestnanosti spôsobené transformáciou smerom k energetickým a klimatickým cieľom Únie na rok 2030 a k dosiahnutiu cieľa klimaticky neutrálneho hospodárstva Únie do roku 2050 na základe Parížskej dohody"/>
    <x v="0"/>
    <x v="5"/>
    <x v="3"/>
    <x v="11"/>
    <s v="JSO8.18P1 Fond na spravodlivú transformáciuMPSVR SR"/>
    <n v="29538310"/>
  </r>
  <r>
    <x v="74"/>
    <s v="MPSVR SR/ ÚPSVR "/>
    <s v="3Q 2025"/>
    <n v="3953000"/>
    <x v="3"/>
    <s v="Zabezpečenie rovného prístupu k zdravotnej starostlivosti a zvýšenie odolnosti systémov zdravotnej starostlivosti vrátane primárnej starostlivosti a podpory prechodu z inštitucionálnej starostlivosti na rodinnú a komunitnú starostlivosť"/>
    <x v="0"/>
    <x v="2"/>
    <x v="3"/>
    <x v="4"/>
    <s v="RSO4.54P5 Aktívne začlenenie a dostupné službyMPSVR SR"/>
    <n v="97458819"/>
  </r>
  <r>
    <x v="75"/>
    <s v="DOP - rôzne subjekty "/>
    <d v="2023-12-21T00:00:00"/>
    <n v="13541405.65"/>
    <x v="2"/>
    <s v="Podpora sociálnej integrácie osôb ohrozených chudobou alebo sociálnym vylúčením vrátane najodkázanejších osôb a detí"/>
    <x v="0"/>
    <x v="2"/>
    <x v="1"/>
    <x v="8"/>
    <s v="ESO4.124P5 Aktívne začlenenie a dostupné službyMPSVR SR"/>
    <n v="195250000"/>
  </r>
  <r>
    <x v="76"/>
    <s v="Ústredie práce, sociálnych vecí a rodiny"/>
    <d v="2024-02-27T00:00:00"/>
    <n v="12805056.050000001"/>
    <x v="0"/>
    <s v="Zlepšenie prístupu k zamestnaniu a aktivačným opatreniam pre všetkých uchádzačov o zamestnanie, predovšetkým mladých ľudí, a to najmä vykonávaním záruky pre mladých ľudí, pre dlhodobo nezamestnaných a znevýhodnené skupiny na trhu práce a neaktívne osoby, ako aj prostredníctvom podpory samostatnej zárobkovej činnosti a sociálneho hospodárstva;"/>
    <x v="0"/>
    <x v="1"/>
    <x v="1"/>
    <x v="3"/>
    <s v="ESO4.14P1 Adaptabilný a prístupný trh práceMPSVR SR"/>
    <n v="398657044"/>
  </r>
  <r>
    <x v="76"/>
    <s v="Ústredie práce, sociálnych vecí a rodiny"/>
    <d v="2024-02-27T00:00:00"/>
    <n v="12888285.75"/>
    <x v="0"/>
    <s v="Zlepšenie prístupu k zamestnaniu a aktivačným opatreniam pre všetkých uchádzačov o zamestnanie, predovšetkým mladých ľudí, a to najmä vykonávaním záruky pre mladých ľudí, pre dlhodobo nezamestnaných a znevýhodnené skupiny na trhu práce a neaktívne osoby, ako aj prostredníctvom podpory samostatnej zárobkovej činnosti a sociálneho hospodárstva;"/>
    <x v="0"/>
    <x v="0"/>
    <x v="1"/>
    <x v="11"/>
    <s v="ESO4.14P4 Záruka pre mladých MPSVR SR"/>
    <n v="198802012"/>
  </r>
  <r>
    <x v="76"/>
    <s v="Ústredie práce, sociálnych vecí a rodiny"/>
    <d v="2024-02-27T00:00:00"/>
    <n v="12733000"/>
    <x v="6"/>
    <s v="Podpora adaptácie pracovníkov, podnikov a podnikateľov na zmeny, ako aj aktívneho a zdravého starnutia a zdravého a vhodne prispôsobeného pracovného prostredia, ktoré rieši zdravotné riziká"/>
    <x v="0"/>
    <x v="4"/>
    <x v="1"/>
    <x v="1"/>
    <s v="ESO4.44P3 Zručnosti pre lepšiu adaptabilitu a inklúziuMPSVR SR"/>
    <n v="92320000"/>
  </r>
  <r>
    <x v="77"/>
    <s v="MPSVR SR "/>
    <d v="2024-11-22T00:00:00"/>
    <n v="5728232"/>
    <x v="10"/>
    <s v="Podpora aktívneho začlenenia s cieľom podporovať rovnosť príležitostí, nediskrimináciu a aktívnu účasť a zlepšenie zamestnateľnosti, najmä v prípade znevýhodnených skupín"/>
    <x v="0"/>
    <x v="2"/>
    <x v="1"/>
    <x v="16"/>
    <s v="ESO4.84P5 Aktívne začlenenie a dostupné službyMPSVR SR"/>
    <n v="140055000"/>
  </r>
  <r>
    <x v="78"/>
    <s v="Ústredie práce, sociálnych vecí a rodiny"/>
    <d v="2024-10-25T00:00:00"/>
    <n v="21142852"/>
    <x v="3"/>
    <s v="Zabezpečenie rovného prístupu k zdravotnej starostlivosti a zvýšenie odolnosti systémov zdravotnej starostlivosti vrátane primárnej starostlivosti a podpory prechodu z inštitucionálnej starostlivosti na rodinnú a komunitnú starostlivosť"/>
    <x v="0"/>
    <x v="2"/>
    <x v="1"/>
    <x v="4"/>
    <s v="RSO4.54P5 Aktívne začlenenie a dostupné službyMPSVR SR"/>
    <n v="97458819"/>
  </r>
  <r>
    <x v="79"/>
    <s v="Štátny inštitút odborného vzdelávania"/>
    <d v="2023-11-02T00:00:00"/>
    <n v="13247802.02"/>
    <x v="14"/>
    <s v="Podpora celoživotného vzdelávania, najmä flexibilných príležitostí na zvyšovanie kvalifikácie a rekvalifikáciu pre všetkých s prihliadnutím na podnikateľské a digitálne zručnosti, lepšie predvídanie zmien a nových požiadaviek na zručnosti na základe potrieb trhu práce, uľahčovanie kariérnych zmien a podpora profesijnej mobility"/>
    <x v="1"/>
    <x v="4"/>
    <x v="1"/>
    <x v="1"/>
    <s v="ESO4.74P3 Zručnosti pre lepšiu adaptabilitu a inklúziuMŠVVM SR"/>
    <n v="70004320"/>
  </r>
  <r>
    <x v="80"/>
    <s v="Národný inštitút vzdelávania a mládeže"/>
    <d v="2023-11-15T00:00:00"/>
    <n v="17211125.440000001"/>
    <x v="15"/>
    <s v="Zvýšenie kvality, inkluzívnosti a účinnosti systémov vzdelávania a odbornej prípravy, ako aj ich relevantnosti z hľadiska trhu práce okrem iného prostredníctvom potvrdzovania výsledkov neformálneho vzdelávania a informálneho učenia sa s cieľom podporiť nadobúdanie kľúčových kompetencií vrátane podnikateľských a digitálnych zručností, a tiež prostredníctvom podpory zavádzania systémov duálnej odbornej prípravy a učňovskej prípravy"/>
    <x v="1"/>
    <x v="7"/>
    <x v="1"/>
    <x v="17"/>
    <s v="ESO4.54P2 Kvalitné a inkluzívne vzdelávanieMŠVVM SR"/>
    <n v="125068680"/>
  </r>
  <r>
    <x v="81"/>
    <s v="MŠVVM SR"/>
    <s v="4Q 2025"/>
    <n v="8500000"/>
    <x v="15"/>
    <s v="Zvýšenie kvality, inkluzívnosti a účinnosti systémov vzdelávania a odbornej prípravy, ako aj ich relevantnosti z hľadiska trhu práce okrem iného prostredníctvom potvrdzovania výsledkov neformálneho vzdelávania a informálneho učenia sa s cieľom podporiť nadobúdanie kľúčových kompetencií vrátane podnikateľských a digitálnych zručností, a tiež prostredníctvom podpory zavádzania systémov duálnej odbornej prípravy a učňovskej prípravy"/>
    <x v="1"/>
    <x v="7"/>
    <x v="3"/>
    <x v="18"/>
    <s v="ESO4.54P2 Kvalitné a inkluzívne vzdelávanieMŠVVM SR"/>
    <n v="125068680"/>
  </r>
  <r>
    <x v="82"/>
    <s v="Aliancia sektorových rád SR"/>
    <s v="1Q 2025"/>
    <n v="5939528"/>
    <x v="14"/>
    <s v="Podpora celoživotného vzdelávania, najmä flexibilných príležitostí na zvyšovanie kvalifikácie a rekvalifikáciu pre všetkých s prihliadnutím na podnikateľské a digitálne zručnosti, lepšie predvídanie zmien a nových požiadaviek na zručnosti na základe potrieb trhu práce, uľahčovanie kariérnych zmien a podpora profesijnej mobility"/>
    <x v="1"/>
    <x v="4"/>
    <x v="3"/>
    <x v="1"/>
    <s v="ESO4.74P3 Zručnosti pre lepšiu adaptabilitu a inklúziuMŠVVM SR"/>
    <n v="70004320"/>
  </r>
  <r>
    <x v="83"/>
    <s v="MŠVVM SR"/>
    <s v="2Q 2025"/>
    <n v="1879152"/>
    <x v="15"/>
    <s v="Zvýšenie kvality, inkluzívnosti a účinnosti systémov vzdelávania a odbornej prípravy, ako aj ich relevantnosti z hľadiska trhu práce okrem iného prostredníctvom potvrdzovania výsledkov neformálneho vzdelávania a informálneho učenia sa s cieľom podporiť nadobúdanie kľúčových kompetencií vrátane podnikateľských a digitálnych zručností, a tiež prostredníctvom podpory zavádzania systémov duálnej odbornej prípravy a učňovskej prípravy"/>
    <x v="1"/>
    <x v="7"/>
    <x v="3"/>
    <x v="19"/>
    <s v="ESO4.54P2 Kvalitné a inkluzívne vzdelávanieMŠVVM SR"/>
    <n v="125068680"/>
  </r>
  <r>
    <x v="84"/>
    <s v="CVTI"/>
    <d v="2024-08-21T00:00:00"/>
    <n v="4250000"/>
    <x v="14"/>
    <s v="Podpora celoživotného vzdelávania, najmä flexibilných príležitostí na zvyšovanie kvalifikácie a rekvalifikáciu pre všetkých s prihliadnutím na podnikateľské a digitálne zručnosti, lepšie predvídanie zmien a nových požiadaviek na zručnosti na základe potrieb trhu práce, uľahčovanie kariérnych zmien a podpora profesijnej mobility"/>
    <x v="1"/>
    <x v="4"/>
    <x v="1"/>
    <x v="1"/>
    <s v="ESO4.74P3 Zručnosti pre lepšiu adaptabilitu a inklúziuMŠVVM SR"/>
    <n v="70004320"/>
  </r>
  <r>
    <x v="85"/>
    <s v="stredné odborné školy podľa zákona č. 61/2015 Z. z.,  vybrané v rámci NP Centrá excelentnosti OVP (CEOVP)"/>
    <d v="2024-12-19T00:00:00"/>
    <n v="25000000"/>
    <x v="16"/>
    <s v="Zlepšenie rovného prístupu k inkluzívnym a kvalitným službám v oblasti vzdelávania, odbornej prípravy a celoživotného vzdelávania rozvíjaním dostupnej infraštruktúry vrátane posilňovania odolnosti pre dištančné a online vzdelávanie a odbornú prípravu"/>
    <x v="1"/>
    <x v="4"/>
    <x v="2"/>
    <x v="1"/>
    <s v="RSO4.24P3 Zručnosti pre lepšiu adaptabilitu a inklúziuMŠVVM SR"/>
    <n v="31000000"/>
  </r>
  <r>
    <x v="86"/>
    <s v="Centrá poradenstva_x000a_a prevencie, Špecializované_x000a_centrá poradenstva_x000a_a prevencie (štátne)"/>
    <d v="2024-12-18T00:00:00"/>
    <n v="8480000"/>
    <x v="16"/>
    <s v="Zlepšenie rovného prístupu k inkluzívnym a kvalitným službám v oblasti vzdelávania, odbornej prípravy a celoživotného vzdelávania rozvíjaním dostupnej infraštruktúry vrátane posilňovania odolnosti pre dištančné a online vzdelávanie a odbornú prípravu"/>
    <x v="1"/>
    <x v="7"/>
    <x v="2"/>
    <x v="20"/>
    <s v="RSO4.24P2 Kvalitné a inkluzívne vzdelávanieMŠVVM SR"/>
    <n v="10000000"/>
  </r>
  <r>
    <x v="87"/>
    <s v="zariadenia poradenstva a prevencie"/>
    <s v="3Q 2025"/>
    <n v="9000000"/>
    <x v="15"/>
    <s v="Zvýšenie kvality, inkluzívnosti a účinnosti systémov vzdelávania a odbornej prípravy, ako aj ich relevantnosti z hľadiska trhu práce okrem iného prostredníctvom potvrdzovania výsledkov neformálneho vzdelávania a informálneho učenia sa s cieľom podporiť nadobúdanie kľúčových kompetencií vrátane podnikateľských a digitálnych zručností, a tiež prostredníctvom podpory zavádzania systémov duálnej odbornej prípravy a učňovskej prípravy"/>
    <x v="1"/>
    <x v="7"/>
    <x v="3"/>
    <x v="20"/>
    <s v="ESO4.54P2 Kvalitné a inkluzívne vzdelávanieMŠVVM SR"/>
    <n v="125068680"/>
  </r>
  <r>
    <x v="88"/>
    <s v="Banskobystrický samosprávny kraj, Prešovský samosprávny kraj"/>
    <d v="2023-12-01T00:00:00"/>
    <n v="13963734.189999999"/>
    <x v="15"/>
    <s v="Zvýšenie kvality, inkluzívnosti a účinnosti systémov vzdelávania a odbornej prípravy, ako aj ich relevantnosti z hľadiska trhu práce okrem iného prostredníctvom potvrdzovania výsledkov neformálneho vzdelávania a informálneho učenia sa s cieľom podporiť nadobúdanie kľúčových kompetencií vrátane podnikateľských a digitálnych zručností, a tiež prostredníctvom podpory zavádzania systémov duálnej odbornej prípravy a učňovskej prípravy"/>
    <x v="1"/>
    <x v="7"/>
    <x v="1"/>
    <x v="1"/>
    <s v="ESO4.54P2 Kvalitné a inkluzívne vzdelávanieMŠVVM SR"/>
    <n v="125068680"/>
  </r>
  <r>
    <x v="89"/>
    <s v="Národný inštitút vzdelávania a mládeže"/>
    <d v="2023-07-17T00:00:00"/>
    <n v="44932822.439999998"/>
    <x v="15"/>
    <s v="Zvýšenie kvality, inkluzívnosti a účinnosti systémov vzdelávania a odbornej prípravy, ako aj ich relevantnosti z hľadiska trhu práce okrem iného prostredníctvom potvrdzovania výsledkov neformálneho vzdelávania a informálneho učenia sa s cieľom podporiť nadobúdanie kľúčových kompetencií vrátane podnikateľských a digitálnych zručností, a tiež prostredníctvom podpory zavádzania systémov duálnej odbornej prípravy a učňovskej prípravy"/>
    <x v="1"/>
    <x v="7"/>
    <x v="1"/>
    <x v="11"/>
    <s v="ESO4.54P2 Kvalitné a inkluzívne vzdelávanieMŠVVM SR"/>
    <n v="125068680"/>
  </r>
  <r>
    <x v="89"/>
    <s v="Národný inštitút vzdelávania a mládeže"/>
    <d v="2023-07-17T00:00:00"/>
    <n v="214417150.19999999"/>
    <x v="13"/>
    <s v="Podpora rovného prístupu, a to najmä znevýhodnených skupín, ku kvalitnému a inkluzívnemu vzdelávaniu a odbornej príprave a podpora ich úspešného ukončenia, počnúc vzdelávaním a starostlivosťou v ranom detstve cez všeobecné a odborné vzdelávanie a prípravu až po terciárnu úroveň a vzdelávanie a učenie dospelých vrátane uľahčovania vzdelávacej mobility pre všetkých a prístupnosti pre osoby so zdravotným postihnutím"/>
    <x v="1"/>
    <x v="7"/>
    <x v="1"/>
    <x v="15"/>
    <s v="ESO4.64P2 Kvalitné a inkluzívne vzdelávanieMŠVVM SR"/>
    <n v="251581000"/>
  </r>
  <r>
    <x v="90"/>
    <s v="základné školy zaradené v sieti škôl a školských zariadení"/>
    <s v="3Q 2025"/>
    <n v="8250000"/>
    <x v="15"/>
    <s v="Zvýšenie kvality, inkluzívnosti a účinnosti systémov vzdelávania a odbornej prípravy, ako aj ich relevantnosti z hľadiska trhu práce okrem iného prostredníctvom potvrdzovania výsledkov neformálneho vzdelávania a informálneho učenia sa s cieľom podporiť nadobúdanie kľúčových kompetencií vrátane podnikateľských a digitálnych zručností, a tiež prostredníctvom podpory zavádzania systémov duálnej odbornej prípravy a učňovskej prípravy"/>
    <x v="1"/>
    <x v="7"/>
    <x v="3"/>
    <x v="18"/>
    <s v="ESO4.54P2 Kvalitné a inkluzívne vzdelávanieMŠVVM SR"/>
    <n v="125068680"/>
  </r>
  <r>
    <x v="91"/>
    <s v="vzdelávacie inštitúcie v systéme celoživotného vzdelávania"/>
    <s v="3Q 2025"/>
    <n v="2500000"/>
    <x v="14"/>
    <s v="Podpora celoživotného vzdelávania, najmä flexibilných príležitostí na zvyšovanie kvalifikácie a rekvalifikáciu pre všetkých s prihliadnutím na podnikateľské a digitálne zručnosti, lepšie predvídanie zmien a nových požiadaviek na zručnosti na základe potrieb trhu práce, uľahčovanie kariérnych zmien a podpora profesijnej mobility"/>
    <x v="1"/>
    <x v="4"/>
    <x v="3"/>
    <x v="1"/>
    <s v="ESO4.74P3 Zručnosti pre lepšiu adaptabilitu a inklúziuMŠVVM SR"/>
    <n v="70004320"/>
  </r>
  <r>
    <x v="92"/>
    <s v="vzdelávacie inštitúcie ďalšieho vzdelávania_x000a_regionálna samospráva_x000a_"/>
    <s v="2Q 2025"/>
    <n v="7000000"/>
    <x v="14"/>
    <s v="Podpora celoživotného vzdelávania, najmä flexibilných príležitostí na zvyšovanie kvalifikácie a rekvalifikáciu pre všetkých s prihliadnutím na podnikateľské a digitálne zručnosti, lepšie predvídanie zmien a nových požiadaviek na zručnosti na základe potrieb trhu práce, uľahčovanie kariérnych zmien a podpora profesijnej mobility"/>
    <x v="1"/>
    <x v="4"/>
    <x v="3"/>
    <x v="1"/>
    <s v="ESO4.74P3 Zručnosti pre lepšiu adaptabilitu a inklúziuMŠVVM SR"/>
    <n v="70004320"/>
  </r>
  <r>
    <x v="93"/>
    <s v="stredné školy zaradené v sieti škôl a školských zariadení"/>
    <s v="2Q 2025"/>
    <n v="5000000"/>
    <x v="15"/>
    <s v="Zvýšenie kvality, inkluzívnosti a účinnosti systémov vzdelávania a odbornej prípravy, ako aj ich relevantnosti z hľadiska trhu práce okrem iného prostredníctvom potvrdzovania výsledkov neformálneho vzdelávania a informálneho učenia sa s cieľom podporiť nadobúdanie kľúčových kompetencií vrátane podnikateľských a digitálnych zručností, a tiež prostredníctvom podpory zavádzania systémov duálnej odbornej prípravy a učňovskej prípravy"/>
    <x v="1"/>
    <x v="7"/>
    <x v="3"/>
    <x v="18"/>
    <s v="ESO4.54P2 Kvalitné a inkluzívne vzdelávanieMŠVVM SR"/>
    <n v="125068680"/>
  </r>
  <r>
    <x v="94"/>
    <s v="MŠVVaŠ SR"/>
    <s v="2Q 2025"/>
    <n v="12750000"/>
    <x v="14"/>
    <s v="Podpora celoživotného vzdelávania, najmä flexibilných príležitostí na zvyšovanie kvalifikácie a rekvalifikáciu pre všetkých s prihliadnutím na podnikateľské a digitálne zručnosti, lepšie predvídanie zmien a nových požiadaviek na zručnosti na základe potrieb trhu práce, uľahčovanie kariérnych zmien a podpora profesijnej mobility"/>
    <x v="1"/>
    <x v="4"/>
    <x v="3"/>
    <x v="1"/>
    <s v="ESO4.74P3 Zručnosti pre lepšiu adaptabilitu a inklúziuMŠVVM SR"/>
    <n v="70004320"/>
  </r>
  <r>
    <x v="95"/>
    <s v="MŠVVM SR"/>
    <d v="2024-09-12T00:00:00"/>
    <n v="960000"/>
    <x v="15"/>
    <s v="Zvýšenie kvality, inkluzívnosti a účinnosti systémov vzdelávania a odbornej prípravy, ako aj ich relevantnosti z hľadiska trhu práce okrem iného prostredníctvom potvrdzovania výsledkov neformálneho vzdelávania a informálneho učenia sa s cieľom podporiť nadobúdanie kľúčových kompetencií vrátane podnikateľských a digitálnych zručností, a tiež prostredníctvom podpory zavádzania systémov duálnej odbornej prípravy a učňovskej prípravy"/>
    <x v="1"/>
    <x v="7"/>
    <x v="1"/>
    <x v="21"/>
    <s v="ESO4.54P2 Kvalitné a inkluzívne vzdelávanieMŠVVM SR"/>
    <n v="125068680"/>
  </r>
  <r>
    <x v="96"/>
    <s v="vzdelávacie inštitúcie ďalšieho vzdelávania, _x000a_regionálna samospráva"/>
    <s v="2Q 2025"/>
    <n v="2910000"/>
    <x v="14"/>
    <s v="Podpora celoživotného vzdelávania, najmä flexibilných príležitostí na zvyšovanie kvalifikácie a rekvalifikáciu pre všetkých s prihliadnutím na podnikateľské a digitálne zručnosti, lepšie predvídanie zmien a nových požiadaviek na zručnosti na základe potrieb trhu práce, uľahčovanie kariérnych zmien a podpora profesijnej mobility"/>
    <x v="1"/>
    <x v="4"/>
    <x v="3"/>
    <x v="1"/>
    <s v="ESO4.74P3 Zručnosti pre lepšiu adaptabilitu a inklúziuMŠVVM SR"/>
    <n v="70004320"/>
  </r>
  <r>
    <x v="97"/>
    <s v="MŠVVM SR"/>
    <s v="4Q 2024"/>
    <n v="8936618"/>
    <x v="13"/>
    <s v="Podpora rovného prístupu, a to najmä znevýhodnených skupín, ku kvalitnému a inkluzívnemu vzdelávaniu a odbornej príprave a podpora ich úspešného ukončenia, počnúc vzdelávaním a starostlivosťou v ranom detstve cez všeobecné a odborné vzdelávanie a prípravu až po terciárnu úroveň a vzdelávanie a učenie dospelých vrátane uľahčovania vzdelávacej mobility pre všetkých a prístupnosti pre osoby so zdravotným postihnutím"/>
    <x v="1"/>
    <x v="7"/>
    <x v="2"/>
    <x v="15"/>
    <s v="ESO4.64P2 Kvalitné a inkluzívne vzdelávanieMŠVVM SR"/>
    <n v="251581000"/>
  </r>
  <r>
    <x v="98"/>
    <s v="MŠVVM SR"/>
    <s v="3Q 2025"/>
    <n v="35573426.899999999"/>
    <x v="13"/>
    <s v="Podpora rovného prístupu, a to najmä znevýhodnených skupín, ku kvalitnému a inkluzívnemu vzdelávaniu a odbornej príprave a podpora ich úspešného ukončenia, počnúc vzdelávaním a starostlivosťou v ranom detstve cez všeobecné a odborné vzdelávanie a prípravu až po terciárnu úroveň a vzdelávanie a učenie dospelých vrátane uľahčovania vzdelávacej mobility pre všetkých a prístupnosti pre osoby so zdravotným postihnutím"/>
    <x v="1"/>
    <x v="7"/>
    <x v="3"/>
    <x v="10"/>
    <s v="ESO4.64P2 Kvalitné a inkluzívne vzdelávanieMŠVVM SR"/>
    <n v="251581000"/>
  </r>
  <r>
    <x v="99"/>
    <s v="ŠIOV"/>
    <s v="3Q 2025"/>
    <n v="5067906"/>
    <x v="14"/>
    <s v="Podpora celoživotného vzdelávania, najmä flexibilných príležitostí na zvyšovanie kvalifikácie a rekvalifikáciu pre všetkých s prihliadnutím na podnikateľské a digitálne zručnosti, lepšie predvídanie zmien a nových požiadaviek na zručnosti na základe potrieb trhu práce, uľahčovanie kariérnych zmien a podpora profesijnej mobility"/>
    <x v="1"/>
    <x v="4"/>
    <x v="3"/>
    <x v="1"/>
    <s v="ESO4.74P3 Zručnosti pre lepšiu adaptabilitu a inklúziuMŠVVM SR"/>
    <n v="70004320"/>
  </r>
  <r>
    <x v="100"/>
    <s v="vzdelávacie inštitúcie ďalšieho vzdelávania"/>
    <d v="2024-10-02T00:00:00"/>
    <n v="6000000"/>
    <x v="14"/>
    <s v="Podpora celoživotného vzdelávania, najmä flexibilných príležitostí na zvyšovanie kvalifikácie a rekvalifikáciu pre všetkých s prihliadnutím na podnikateľské a digitálne zručnosti, lepšie predvídanie zmien a nových požiadaviek na zručnosti na základe potrieb trhu práce, uľahčovanie kariérnych zmien a podpora profesijnej mobility"/>
    <x v="1"/>
    <x v="4"/>
    <x v="2"/>
    <x v="1"/>
    <s v="ESO4.74P3 Zručnosti pre lepšiu adaptabilitu a inklúziuMŠVVM SR"/>
    <n v="70004320"/>
  </r>
  <r>
    <x v="101"/>
    <s v="NIVAM"/>
    <s v="3Q 2025"/>
    <n v="3391913.58"/>
    <x v="14"/>
    <s v="Podpora celoživotného vzdelávania, najmä flexibilných príležitostí na zvyšovanie kvalifikácie a rekvalifikáciu pre všetkých s prihliadnutím na podnikateľské a digitálne zručnosti, lepšie predvídanie zmien a nových požiadaviek na zručnosti na základe potrieb trhu práce, uľahčovanie kariérnych zmien a podpora profesijnej mobility"/>
    <x v="1"/>
    <x v="4"/>
    <x v="3"/>
    <x v="1"/>
    <s v="ESO4.74P3 Zručnosti pre lepšiu adaptabilitu a inklúziuMŠVVM SR"/>
    <n v="70004320"/>
  </r>
  <r>
    <x v="102"/>
    <s v="vysoké školy podľa § 2 ods. 2 písm. a) až c) zákona č. 131/2002 Z. z. o vysokých školách a o zmene a doplnení niektorých zákonov v znení neskorších predpisov"/>
    <d v="2024-12-23T00:00:00"/>
    <n v="5353015"/>
    <x v="13"/>
    <s v="Podpora rovného prístupu, a to najmä znevýhodnených skupín, ku kvalitnému a inkluzívnemu vzdelávaniu a odbornej príprave a podpora ich úspešného ukončenia, počnúc vzdelávaním a starostlivosťou v ranom detstve cez všeobecné a odborné vzdelávanie a prípravu až po terciárnu úroveň a vzdelávanie a učenie dospelých vrátane uľahčovania vzdelávacej mobility pre všetkých a prístupnosti pre osoby so zdravotným postihnutím"/>
    <x v="1"/>
    <x v="7"/>
    <x v="2"/>
    <x v="16"/>
    <s v="ESO4.64P2 Kvalitné a inkluzívne vzdelávanieMŠVVM SR"/>
    <n v="251581000"/>
  </r>
  <r>
    <x v="103"/>
    <s v="Úrad vlády SR"/>
    <s v="2Q 2025"/>
    <n v="6800000"/>
    <x v="13"/>
    <s v="Podpora rovného prístupu, a to najmä znevýhodnených skupín, ku kvalitnému a inkluzívnemu vzdelávaniu a odbornej príprave a podpora ich úspešného ukončenia, počnúc vzdelávaním a starostlivosťou v ranom detstve cez všeobecné a odborné vzdelávanie a prípravu až po terciárnu úroveň a vzdelávanie a učenie dospelých vrátane uľahčovania vzdelávacej mobility pre všetkých a prístupnosti pre osoby so zdravotným postihnutím"/>
    <x v="1"/>
    <x v="0"/>
    <x v="3"/>
    <x v="15"/>
    <s v="ESO4.64P4 Záruka pre mladých MŠVVM SR"/>
    <n v="16401770"/>
  </r>
  <r>
    <x v="104"/>
    <s v="centrá voľného času"/>
    <s v="4Q 2025"/>
    <n v="4025000"/>
    <x v="15"/>
    <s v="Zvýšenie kvality, inkluzívnosti a účinnosti systémov vzdelávania a odbornej prípravy, ako aj ich relevantnosti z hľadiska trhu práce okrem iného prostredníctvom potvrdzovania výsledkov neformálneho vzdelávania a informálneho učenia sa s cieľom podporiť nadobúdanie kľúčových kompetencií vrátane podnikateľských a digitálnych zručností, a tiež prostredníctvom podpory zavádzania systémov duálnej odbornej prípravy a učňovskej prípravy"/>
    <x v="1"/>
    <x v="7"/>
    <x v="3"/>
    <x v="18"/>
    <s v="ESO4.54P2 Kvalitné a inkluzívne vzdelávanieMŠVVM SR"/>
    <n v="125068680"/>
  </r>
  <r>
    <x v="105"/>
    <s v="MŠVVM SR"/>
    <d v="2024-06-28T00:00:00"/>
    <n v="5983845.5039999997"/>
    <x v="13"/>
    <s v="Podpora rovného prístupu, a to najmä znevýhodnených skupín, ku kvalitnému a inkluzívnemu vzdelávaniu a odbornej príprave a podpora ich úspešného ukončenia, počnúc vzdelávaním a starostlivosťou v ranom detstve cez všeobecné a odborné vzdelávanie a prípravu až po terciárnu úroveň a vzdelávanie a učenie dospelých vrátane uľahčovania vzdelávacej mobility pre všetkých a prístupnosti pre osoby so zdravotným postihnutím"/>
    <x v="1"/>
    <x v="7"/>
    <x v="1"/>
    <x v="15"/>
    <s v="ESO4.64P2 Kvalitné a inkluzívne vzdelávanieMŠVVM SR"/>
    <n v="251581000"/>
  </r>
  <r>
    <x v="106"/>
    <s v="MŠVVaŠ SR"/>
    <d v="2024-06-28T00:00:00"/>
    <n v="1793736"/>
    <x v="16"/>
    <s v="Zlepšenie rovného prístupu k inkluzívnym a kvalitným službám v oblasti vzdelávania, odbornej prípravy a celoživotného vzdelávania rozvíjaním dostupnej infraštruktúry vrátane posilňovania odolnosti pre dištančné a online vzdelávanie a odbornú prípravu"/>
    <x v="1"/>
    <x v="4"/>
    <x v="1"/>
    <x v="1"/>
    <s v="RSO4.24P3 Zručnosti pre lepšiu adaptabilitu a inklúziuMŠVVM SR"/>
    <n v="31000000"/>
  </r>
  <r>
    <x v="107"/>
    <s v="Výskumný ústav detskej psychológie a patopsychológie"/>
    <d v="2023-11-06T00:00:00"/>
    <n v="7108271.2699999996"/>
    <x v="13"/>
    <s v="Podpora rovného prístupu, a to najmä znevýhodnených skupín, ku kvalitnému a inkluzívnemu vzdelávaniu a odbornej príprave a podpora ich úspešného ukončenia, počnúc vzdelávaním a starostlivosťou v ranom detstve cez všeobecné a odborné vzdelávanie a prípravu až po terciárnu úroveň a vzdelávanie a učenie dospelých vrátane uľahčovania vzdelávacej mobility pre všetkých a prístupnosti pre osoby so zdravotným postihnutím"/>
    <x v="1"/>
    <x v="7"/>
    <x v="1"/>
    <x v="16"/>
    <s v="ESO4.64P2 Kvalitné a inkluzívne vzdelávanieMŠVVM SR"/>
    <n v="251581000"/>
  </r>
  <r>
    <x v="108"/>
    <s v="Výskumný ústav detskej psychológie a patopsychológie"/>
    <d v="2024-06-28T00:00:00"/>
    <n v="6521607"/>
    <x v="13"/>
    <s v="Podpora rovného prístupu, a to najmä znevýhodnených skupín, ku kvalitnému a inkluzívnemu vzdelávaniu a odbornej príprave a podpora ich úspešného ukončenia, počnúc vzdelávaním a starostlivosťou v ranom detstve cez všeobecné a odborné vzdelávanie a prípravu až po terciárnu úroveň a vzdelávanie a učenie dospelých vrátane uľahčovania vzdelávacej mobility pre všetkých a prístupnosti pre osoby so zdravotným postihnutím"/>
    <x v="1"/>
    <x v="0"/>
    <x v="1"/>
    <x v="20"/>
    <s v="ESO4.64P4 Záruka pre mladých MŠVVM SR"/>
    <n v="16401770"/>
  </r>
  <r>
    <x v="109"/>
    <s v="MŠVVM SR"/>
    <d v="2024-09-06T00:00:00"/>
    <n v="1674500"/>
    <x v="14"/>
    <s v="Podpora celoživotného vzdelávania, najmä flexibilných príležitostí na zvyšovanie kvalifikácie a rekvalifikáciu pre všetkých s prihliadnutím na podnikateľské a digitálne zručnosti, lepšie predvídanie zmien a nových požiadaviek na zručnosti na základe potrieb trhu práce, uľahčovanie kariérnych zmien a podpora profesijnej mobility"/>
    <x v="1"/>
    <x v="4"/>
    <x v="1"/>
    <x v="1"/>
    <s v="ESO4.74P3 Zručnosti pre lepšiu adaptabilitu a inklúziuMŠVVM SR"/>
    <n v="70004320"/>
  </r>
  <r>
    <x v="110"/>
    <s v="špeciálne výchovné zariadenia"/>
    <s v="2Q 2025"/>
    <n v="1520000"/>
    <x v="16"/>
    <s v="Zlepšenie rovného prístupu k inkluzívnym a kvalitným službám v oblasti vzdelávania, odbornej prípravy a celoživotného vzdelávania rozvíjaním dostupnej infraštruktúry vrátane posilňovania odolnosti pre dištančné a online vzdelávanie a odbornú prípravu"/>
    <x v="1"/>
    <x v="7"/>
    <x v="3"/>
    <x v="20"/>
    <s v="RSO4.24P2 Kvalitné a inkluzívne vzdelávanieMŠVVM SR"/>
    <n v="10000000"/>
  </r>
  <r>
    <x v="111"/>
    <s v="Štátna školská inšpekcia"/>
    <s v="3Q 2025"/>
    <n v="7884358"/>
    <x v="15"/>
    <s v="Zvýšenie kvality, inkluzívnosti a účinnosti systémov vzdelávania a odbornej prípravy, ako aj ich relevantnosti z hľadiska trhu práce okrem iného prostredníctvom potvrdzovania výsledkov neformálneho vzdelávania a informálneho učenia sa s cieľom podporiť nadobúdanie kľúčových kompetencií vrátane podnikateľských a digitálnych zručností, a tiež prostredníctvom podpory zavádzania systémov duálnej odbornej prípravy a učňovskej prípravy"/>
    <x v="1"/>
    <x v="7"/>
    <x v="3"/>
    <x v="21"/>
    <s v="ESO4.54P2 Kvalitné a inkluzívne vzdelávanieMŠVVM SR"/>
    <n v="125068680"/>
  </r>
  <r>
    <x v="112"/>
    <s v="Štátny inštitút odborného vzdelávania"/>
    <d v="2023-11-06T00:00:00"/>
    <n v="5919898.3600000003"/>
    <x v="15"/>
    <s v="Zvýšenie kvality, inkluzívnosti a účinnosti systémov vzdelávania a odbornej prípravy, ako aj ich relevantnosti z hľadiska trhu práce okrem iného prostredníctvom potvrdzovania výsledkov neformálneho vzdelávania a informálneho učenia sa s cieľom podporiť nadobúdanie kľúčových kompetencií vrátane podnikateľských a digitálnych zručností, a tiež prostredníctvom podpory zavádzania systémov duálnej odbornej prípravy a učňovskej prípravy"/>
    <x v="1"/>
    <x v="7"/>
    <x v="1"/>
    <x v="1"/>
    <s v="ESO4.54P2 Kvalitné a inkluzívne vzdelávanieMŠVVM SR"/>
    <n v="125068680"/>
  </r>
  <r>
    <x v="113"/>
    <s v="Výskumný ústav detskej psychológie a patopsychológie"/>
    <d v="2024-06-20T00:00:00"/>
    <n v="4890290"/>
    <x v="13"/>
    <s v="Podpora rovného prístupu, a to najmä znevýhodnených skupín, ku kvalitnému a inkluzívnemu vzdelávaniu a odbornej príprave a podpora ich úspešného ukončenia, počnúc vzdelávaním a starostlivosťou v ranom detstve cez všeobecné a odborné vzdelávanie a prípravu až po terciárnu úroveň a vzdelávanie a učenie dospelých vrátane uľahčovania vzdelávacej mobility pre všetkých a prístupnosti pre osoby so zdravotným postihnutím"/>
    <x v="1"/>
    <x v="7"/>
    <x v="1"/>
    <x v="16"/>
    <s v="ESO4.64P2 Kvalitné a inkluzívne vzdelávanieMŠVVM SR"/>
    <n v="251581000"/>
  </r>
  <r>
    <x v="114"/>
    <s v="MZ SR/NOI (Národný onkologický ústav)"/>
    <s v="2Q 2025"/>
    <n v="5300000"/>
    <x v="7"/>
    <s v="Zlepšovanie rovného a včasného prístupu ku kvalitným, udržateľným a cenovo dostupným službám vrátane služieb, ktoré podporujú prístup k bývaniu a individualizovanú starostlivosť vrátane zdravotnej starostlivosti; modernizácia systémov sociálnej ochrany, vrátane podpory prístupu k sociálnej ochrane, s osobitným zameraním na deti a znevýhodnené skupiny; zlepšovanie prístupnosti, a to aj pre osoby so zdravotným postihnutím, účinnosti a odolnosti systémov zdravotnej starostlivosti a služieb dlhodobej starostlivosti"/>
    <x v="2"/>
    <x v="2"/>
    <x v="3"/>
    <x v="19"/>
    <s v="ESO4.114P5 Aktívne začlenenie a dostupné službyMZ SR"/>
    <n v="85718645"/>
  </r>
  <r>
    <x v="115"/>
    <s v="zariadenia komunitnej psychiatrickej starostlivosti, poskytovatelia ZS"/>
    <n v="2026"/>
    <n v="8150000"/>
    <x v="3"/>
    <s v="Zabezpečenie rovného prístupu k zdravotnej starostlivosti a zvýšenie odolnosti systémov zdravotnej starostlivosti vrátane primárnej starostlivosti a podpory prechodu z inštitucionálnej starostlivosti na rodinnú a komunitnú starostlivosť"/>
    <x v="2"/>
    <x v="2"/>
    <x v="3"/>
    <x v="16"/>
    <s v="RSO4.54P5 Aktívne začlenenie a dostupné službyMZ SR"/>
    <n v="102000000"/>
  </r>
  <r>
    <x v="116"/>
    <s v="obce, VÚC, n. o."/>
    <d v="2024-04-29T00:00:00"/>
    <n v="16500000"/>
    <x v="3"/>
    <s v="Zabezpečenie rovného prístupu k zdravotnej starostlivosti a zvýšenie odolnosti systémov zdravotnej starostlivosti vrátane primárnej starostlivosti a podpory prechodu z inštitucionálnej starostlivosti na rodinnú a komunitnú starostlivosť"/>
    <x v="2"/>
    <x v="2"/>
    <x v="2"/>
    <x v="19"/>
    <s v="RSO4.54P5 Aktívne začlenenie a dostupné službyMZ SR"/>
    <n v="102000000"/>
  </r>
  <r>
    <x v="117"/>
    <s v="VÚC/poskytovatelia ambulantnej zdravotnej starostlivosti"/>
    <d v="2024-12-20T00:00:00"/>
    <n v="24000000"/>
    <x v="3"/>
    <s v="Zabezpečenie rovného prístupu k zdravotnej starostlivosti a zvýšenie odolnosti systémov zdravotnej starostlivosti vrátane primárnej starostlivosti a podpory prechodu z inštitucionálnej starostlivosti na rodinnú a komunitnú starostlivosť"/>
    <x v="2"/>
    <x v="2"/>
    <x v="2"/>
    <x v="19"/>
    <s v="RSO4.54P5 Aktívne začlenenie a dostupné službyMZ SR"/>
    <n v="102000000"/>
  </r>
  <r>
    <x v="118"/>
    <s v="štát. prísp. org. Zdravé regióny"/>
    <d v="2023-10-24T00:00:00"/>
    <n v="48588583.140000001"/>
    <x v="7"/>
    <s v="Zlepšovanie rovného a včasného prístupu ku kvalitným, udržateľným a cenovo dostupným službám vrátane služieb, ktoré podporujú prístup k bývaniu a individualizovanú starostlivosť vrátane zdravotnej starostlivosti; modernizácia systémov sociálnej ochrany, vrátane podpory prístupu k sociálnej ochrane, s osobitným zameraním na deti a znevýhodnené skupiny; zlepšovanie prístupnosti, a to aj pre osoby so zdravotným postihnutím, účinnosti a odolnosti systémov zdravotnej starostlivosti a služieb dlhodobej starostlivosti"/>
    <x v="2"/>
    <x v="2"/>
    <x v="1"/>
    <x v="19"/>
    <s v="ESO4.114P5 Aktívne začlenenie a dostupné službyMZ SR"/>
    <n v="85718645"/>
  </r>
  <r>
    <x v="119"/>
    <s v="poskytovatelia ZS"/>
    <d v="2024-06-05T00:00:00"/>
    <n v="1583219"/>
    <x v="7"/>
    <s v="Zlepšovanie rovného a včasného prístupu ku kvalitným, udržateľným a cenovo dostupným službám vrátane služieb, ktoré podporujú prístup k bývaniu a individualizovanú starostlivosť vrátane zdravotnej starostlivosti; modernizácia systémov sociálnej ochrany, vrátane podpory prístupu k sociálnej ochrane, s osobitným zameraním na deti a znevýhodnené skupiny; zlepšovanie prístupnosti, a to aj pre osoby so zdravotným postihnutím, účinnosti a odolnosti systémov zdravotnej starostlivosti a služieb dlhodobej starostlivosti"/>
    <x v="2"/>
    <x v="2"/>
    <x v="1"/>
    <x v="11"/>
    <s v="ESO4.114P5 Aktívne začlenenie a dostupné službyMZ SR"/>
    <n v="85718645"/>
  </r>
  <r>
    <x v="120"/>
    <s v="poskytovatelia ZS"/>
    <s v="3Q 2025"/>
    <n v="9594957.5"/>
    <x v="7"/>
    <s v="Zlepšovanie rovného a včasného prístupu ku kvalitným, udržateľným a cenovo dostupným službám vrátane služieb, ktoré podporujú prístup k bývaniu a individualizovanú starostlivosť vrátane zdravotnej starostlivosti; modernizácia systémov sociálnej ochrany, vrátane podpory prístupu k sociálnej ochrane, s osobitným zameraním na deti a znevýhodnené skupiny; zlepšovanie prístupnosti, a to aj pre osoby so zdravotným postihnutím, účinnosti a odolnosti systémov zdravotnej starostlivosti a služieb dlhodobej starostlivosti"/>
    <x v="2"/>
    <x v="2"/>
    <x v="3"/>
    <x v="17"/>
    <s v="ESO4.114P5 Aktívne začlenenie a dostupné službyMZ SR"/>
    <n v="85718645"/>
  </r>
  <r>
    <x v="121"/>
    <s v="MZ SR"/>
    <s v="1Q 2025"/>
    <n v="1799964"/>
    <x v="7"/>
    <s v="Zlepšovanie rovného a včasného prístupu ku kvalitným, udržateľným a cenovo dostupným službám vrátane služieb, ktoré podporujú prístup k bývaniu a individualizovanú starostlivosť vrátane zdravotnej starostlivosti; modernizácia systémov sociálnej ochrany, vrátane podpory prístupu k sociálnej ochrane, s osobitným zameraním na deti a znevýhodnené skupiny; zlepšovanie prístupnosti, a to aj pre osoby so zdravotným postihnutím, účinnosti a odolnosti systémov zdravotnej starostlivosti a služieb dlhodobej starostlivosti"/>
    <x v="2"/>
    <x v="2"/>
    <x v="3"/>
    <x v="19"/>
    <s v="ESO4.114P5 Aktívne začlenenie a dostupné službyMZ SR"/>
    <n v="85718645"/>
  </r>
  <r>
    <x v="122"/>
    <s v="poskytovatelia ZS"/>
    <d v="2024-09-18T00:00:00"/>
    <n v="37490000"/>
    <x v="3"/>
    <s v="Zabezpečenie rovného prístupu k zdravotnej starostlivosti a zvýšenie odolnosti systémov zdravotnej starostlivosti vrátane primárnej starostlivosti a podpory prechodu z inštitucionálnej starostlivosti na rodinnú a komunitnú starostlivosť"/>
    <x v="2"/>
    <x v="2"/>
    <x v="2"/>
    <x v="19"/>
    <s v="RSO4.54P5 Aktívne začlenenie a dostupné službyMZ SR"/>
    <n v="102000000"/>
  </r>
  <r>
    <x v="123"/>
    <s v="miestna samospráva, neziskové organizácie "/>
    <s v="3Q 2024"/>
    <n v="3359736"/>
    <x v="3"/>
    <s v="Zabezpečenie rovného prístupu k zdravotnej starostlivosti a zvýšenie odolnosti systémov zdravotnej starostlivosti vrátane primárnej starostlivosti a podpory prechodu z inštitucionálnej starostlivosti na rodinnú a komunitnú starostlivosť"/>
    <x v="2"/>
    <x v="2"/>
    <x v="2"/>
    <x v="19"/>
    <s v="RSO4.54P5 Aktívne začlenenie a dostupné službyMZ SR"/>
    <n v="102000000"/>
  </r>
  <r>
    <x v="124"/>
    <s v="MZ SR a poskytovatelia zdravotnej starostlivosti podľa zákona"/>
    <s v="1Q 2025"/>
    <n v="2500000"/>
    <x v="7"/>
    <s v="Zlepšovanie rovného a včasného prístupu ku kvalitným, udržateľným a cenovo dostupným službám vrátane služieb, ktoré podporujú prístup k bývaniu a individualizovanú starostlivosť vrátane zdravotnej starostlivosti; modernizácia systémov sociálnej ochrany, vrátane podpory prístupu k sociálnej ochrane, s osobitným zameraním na deti a znevýhodnené skupiny; zlepšovanie prístupnosti, a to aj pre osoby so zdravotným postihnutím, účinnosti a odolnosti systémov zdravotnej starostlivosti a služieb dlhodobej starostlivosti"/>
    <x v="2"/>
    <x v="2"/>
    <x v="3"/>
    <x v="19"/>
    <s v="ESO4.114P5 Aktívne začlenenie a dostupné službyMZ SR"/>
    <n v="85718645"/>
  </r>
  <r>
    <x v="125"/>
    <s v="RÚVZ, ÚVZ SR"/>
    <s v="2Q 2025"/>
    <n v="5000000"/>
    <x v="7"/>
    <s v="Zlepšovanie rovného a včasného prístupu ku kvalitným, udržateľným a cenovo dostupným službám vrátane služieb, ktoré podporujú prístup k bývaniu a individualizovanú starostlivosť vrátane zdravotnej starostlivosti; modernizácia systémov sociálnej ochrany, vrátane podpory prístupu k sociálnej ochrane, s osobitným zameraním na deti a znevýhodnené skupiny; zlepšovanie prístupnosti, a to aj pre osoby so zdravotným postihnutím, účinnosti a odolnosti systémov zdravotnej starostlivosti a služieb dlhodobej starostlivosti"/>
    <x v="2"/>
    <x v="2"/>
    <x v="3"/>
    <x v="5"/>
    <s v="ESO4.114P5 Aktívne začlenenie a dostupné službyMZ SR"/>
    <n v="85718645"/>
  </r>
  <r>
    <x v="126"/>
    <s v="poskytovatelia dlhodobej starostlivosti, poskytovatelia ZS"/>
    <d v="2024-06-25T00:00:00"/>
    <n v="8230000"/>
    <x v="7"/>
    <s v="Zlepšovanie rovného a včasného prístupu ku kvalitným, udržateľným a cenovo dostupným službám vrátane služieb, ktoré podporujú prístup k bývaniu a individualizovanú starostlivosť vrátane zdravotnej starostlivosti; modernizácia systémov sociálnej ochrany, vrátane podpory prístupu k sociálnej ochrane, s osobitným zameraním na deti a znevýhodnené skupiny; zlepšovanie prístupnosti, a to aj pre osoby so zdravotným postihnutím, účinnosti a odolnosti systémov zdravotnej starostlivosti a služieb dlhodobej starostlivosti"/>
    <x v="2"/>
    <x v="2"/>
    <x v="1"/>
    <x v="19"/>
    <s v="ESO4.114P5 Aktívne začlenenie a dostupné službyMZ SR"/>
    <n v="85718645"/>
  </r>
  <r>
    <x v="127"/>
    <s v="MZ SR"/>
    <d v="2024-12-03T00:00:00"/>
    <n v="462977"/>
    <x v="7"/>
    <s v="Zlepšovanie rovného a včasného prístupu ku kvalitným, udržateľným a cenovo dostupným službám vrátane služieb, ktoré podporujú prístup k bývaniu a individualizovanú starostlivosť vrátane zdravotnej starostlivosti; modernizácia systémov sociálnej ochrany, vrátane podpory prístupu k sociálnej ochrane, s osobitným zameraním na deti a znevýhodnené skupiny; zlepšovanie prístupnosti, a to aj pre osoby so zdravotným postihnutím, účinnosti a odolnosti systémov zdravotnej starostlivosti a služieb dlhodobej starostlivosti"/>
    <x v="2"/>
    <x v="2"/>
    <x v="1"/>
    <x v="19"/>
    <s v="ESO4.114P5 Aktívne začlenenie a dostupné službyMZ SR"/>
    <n v="85718645"/>
  </r>
  <r>
    <x v="128"/>
    <s v="VÚC/poskytovatelia ZS"/>
    <s v="4Q 2025"/>
    <n v="12225000"/>
    <x v="3"/>
    <s v="Zabezpečenie rovného prístupu k zdravotnej starostlivosti a zvýšenie odolnosti systémov zdravotnej starostlivosti vrátane primárnej starostlivosti a podpory prechodu z inštitucionálnej starostlivosti na rodinnú a komunitnú starostlivosť"/>
    <x v="2"/>
    <x v="2"/>
    <x v="3"/>
    <x v="19"/>
    <s v="RSO4.54P5 Aktívne začlenenie a dostupné službyMZ SR"/>
    <n v="102000000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2.xml"/></Relationships>
</file>

<file path=xl/pivotTables/_rels/pivotTable2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2.xml"/></Relationships>
</file>

<file path=xl/pivotTables/_rels/pivotTable3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2.xml"/></Relationships>
</file>

<file path=xl/pivotTables/_rels/pivotTable4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2.xml"/></Relationships>
</file>

<file path=xl/pivotTables/_rels/pivotTable5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_rels/pivotTable6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_rels/pivotTable7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2.xml"/></Relationships>
</file>

<file path=xl/pivotTables/_rels/pivotTable8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2.xml"/></Relationships>
</file>

<file path=xl/pivotTables/pivotTable1.xml><?xml version="1.0" encoding="utf-8"?>
<pivotTableDefinition xmlns="http://schemas.openxmlformats.org/spreadsheetml/2006/main" name="Pivot_Alokacie_4" cacheId="1" applyNumberFormats="0" applyBorderFormats="0" applyFontFormats="0" applyPatternFormats="0" applyAlignmentFormats="0" applyWidthHeightFormats="1" dataCaption="Hodnoty" updatedVersion="6" minRefreshableVersion="3" showDrill="0" showDataTips="0" useAutoFormatting="1" rowGrandTotals="0" colGrandTotals="0" itemPrintTitles="1" createdVersion="6" indent="0" showHeaders="0" outline="1" outlineData="1" multipleFieldFilters="0" chartFormat="3">
  <location ref="E3:F15" firstHeaderRow="1" firstDataRow="1" firstDataCol="1" rowPageCount="1" colPageCount="1"/>
  <pivotFields count="12">
    <pivotField axis="axisRow" showAll="0" defaultSubtotal="0">
      <items count="220">
        <item m="1" x="208"/>
        <item m="1" x="154"/>
        <item m="1" x="159"/>
        <item m="1" x="185"/>
        <item m="1" x="189"/>
        <item m="1" x="139"/>
        <item m="1" x="210"/>
        <item m="1" x="209"/>
        <item m="1" x="136"/>
        <item m="1" x="171"/>
        <item m="1" x="149"/>
        <item m="1" x="143"/>
        <item m="1" x="172"/>
        <item m="1" x="203"/>
        <item m="1" x="182"/>
        <item m="1" x="183"/>
        <item m="1" x="184"/>
        <item m="1" x="213"/>
        <item x="1"/>
        <item x="2"/>
        <item m="1" x="135"/>
        <item x="6"/>
        <item x="115"/>
        <item x="7"/>
        <item x="79"/>
        <item x="8"/>
        <item m="1" x="146"/>
        <item x="80"/>
        <item m="1" x="190"/>
        <item m="1" x="150"/>
        <item x="116"/>
        <item x="14"/>
        <item m="1" x="164"/>
        <item x="16"/>
        <item m="1" x="153"/>
        <item x="17"/>
        <item x="19"/>
        <item m="1" x="152"/>
        <item x="20"/>
        <item x="21"/>
        <item m="1" x="132"/>
        <item x="22"/>
        <item x="24"/>
        <item x="25"/>
        <item x="117"/>
        <item x="26"/>
        <item m="1" x="144"/>
        <item m="1" x="205"/>
        <item x="84"/>
        <item m="1" x="148"/>
        <item m="1" x="207"/>
        <item m="1" x="156"/>
        <item m="1" x="174"/>
        <item m="1" x="214"/>
        <item x="118"/>
        <item m="1" x="198"/>
        <item x="119"/>
        <item x="31"/>
        <item x="32"/>
        <item x="85"/>
        <item m="1" x="137"/>
        <item x="86"/>
        <item x="88"/>
        <item x="34"/>
        <item x="35"/>
        <item x="89"/>
        <item m="1" x="175"/>
        <item x="37"/>
        <item m="1" x="196"/>
        <item x="122"/>
        <item m="1" x="188"/>
        <item m="1" x="194"/>
        <item m="1" x="216"/>
        <item m="1" x="160"/>
        <item m="1" x="202"/>
        <item m="1" x="147"/>
        <item m="1" x="138"/>
        <item m="1" x="215"/>
        <item x="96"/>
        <item m="1" x="212"/>
        <item m="1" x="162"/>
        <item x="39"/>
        <item m="1" x="155"/>
        <item m="1" x="180"/>
        <item x="124"/>
        <item m="1" x="176"/>
        <item m="1" x="186"/>
        <item m="1" x="217"/>
        <item m="1" x="211"/>
        <item x="40"/>
        <item x="41"/>
        <item m="1" x="187"/>
        <item x="42"/>
        <item x="105"/>
        <item x="44"/>
        <item x="46"/>
        <item m="1" x="161"/>
        <item x="47"/>
        <item x="48"/>
        <item m="1" x="200"/>
        <item x="50"/>
        <item x="51"/>
        <item x="52"/>
        <item m="1" x="158"/>
        <item x="54"/>
        <item x="55"/>
        <item x="57"/>
        <item x="58"/>
        <item x="59"/>
        <item x="60"/>
        <item x="64"/>
        <item x="65"/>
        <item x="126"/>
        <item x="107"/>
        <item x="66"/>
        <item m="1" x="140"/>
        <item m="1" x="173"/>
        <item x="68"/>
        <item m="1" x="181"/>
        <item m="1" x="177"/>
        <item x="69"/>
        <item x="109"/>
        <item m="1" x="195"/>
        <item m="1" x="141"/>
        <item x="110"/>
        <item m="1" x="145"/>
        <item m="1" x="197"/>
        <item m="1" x="219"/>
        <item m="1" x="165"/>
        <item m="1" x="131"/>
        <item x="74"/>
        <item x="75"/>
        <item m="1" x="206"/>
        <item m="1" x="193"/>
        <item x="112"/>
        <item x="113"/>
        <item m="1" x="163"/>
        <item x="128"/>
        <item x="76"/>
        <item m="1" x="157"/>
        <item m="1" x="151"/>
        <item x="78"/>
        <item x="0"/>
        <item x="3"/>
        <item x="4"/>
        <item x="5"/>
        <item x="9"/>
        <item x="12"/>
        <item x="23"/>
        <item m="1" x="204"/>
        <item x="33"/>
        <item m="1" x="201"/>
        <item x="43"/>
        <item x="56"/>
        <item x="61"/>
        <item m="1" x="166"/>
        <item x="77"/>
        <item m="1" x="130"/>
        <item m="1" x="191"/>
        <item x="102"/>
        <item x="106"/>
        <item x="108"/>
        <item x="127"/>
        <item m="1" x="169"/>
        <item m="1" x="168"/>
        <item x="95"/>
        <item x="98"/>
        <item x="87"/>
        <item x="82"/>
        <item x="97"/>
        <item m="1" x="142"/>
        <item x="125"/>
        <item x="120"/>
        <item m="1" x="133"/>
        <item x="91"/>
        <item x="10"/>
        <item x="18"/>
        <item m="1" x="129"/>
        <item m="1" x="199"/>
        <item x="38"/>
        <item x="45"/>
        <item x="62"/>
        <item x="67"/>
        <item m="1" x="167"/>
        <item m="1" x="170"/>
        <item m="1" x="134"/>
        <item m="1" x="218"/>
        <item m="1" x="178"/>
        <item m="1" x="179"/>
        <item x="73"/>
        <item x="81"/>
        <item x="83"/>
        <item x="90"/>
        <item x="92"/>
        <item x="93"/>
        <item x="94"/>
        <item x="103"/>
        <item x="104"/>
        <item x="111"/>
        <item x="121"/>
        <item x="123"/>
        <item m="1" x="192"/>
        <item x="11"/>
        <item x="13"/>
        <item x="27"/>
        <item x="28"/>
        <item x="29"/>
        <item x="30"/>
        <item x="36"/>
        <item x="53"/>
        <item x="63"/>
        <item x="70"/>
        <item x="71"/>
        <item x="72"/>
        <item x="114"/>
        <item x="49"/>
        <item x="15"/>
        <item x="99"/>
        <item x="100"/>
        <item x="101"/>
      </items>
    </pivotField>
    <pivotField showAll="0"/>
    <pivotField showAll="0"/>
    <pivotField dataField="1" showAll="0" defaultSubtotal="0"/>
    <pivotField showAll="0">
      <items count="18">
        <item x="0"/>
        <item h="1" x="7"/>
        <item h="1" x="2"/>
        <item h="1" x="12"/>
        <item h="1" x="1"/>
        <item h="1" x="9"/>
        <item h="1" x="6"/>
        <item h="1" x="15"/>
        <item h="1" x="13"/>
        <item h="1" x="14"/>
        <item h="1" x="10"/>
        <item h="1" x="11"/>
        <item h="1" x="8"/>
        <item h="1" x="5"/>
        <item h="1" x="16"/>
        <item h="1" x="4"/>
        <item h="1" x="3"/>
        <item t="default"/>
      </items>
    </pivotField>
    <pivotField showAll="0"/>
    <pivotField showAll="0">
      <items count="6">
        <item h="1" m="1" x="3"/>
        <item x="0"/>
        <item h="1" m="1" x="4"/>
        <item h="1" x="1"/>
        <item h="1" x="2"/>
        <item t="default"/>
      </items>
    </pivotField>
    <pivotField showAll="0">
      <items count="9">
        <item x="1"/>
        <item h="1" x="7"/>
        <item h="1" x="4"/>
        <item h="1" x="0"/>
        <item h="1" x="2"/>
        <item h="1" x="3"/>
        <item h="1" x="6"/>
        <item h="1" x="5"/>
        <item t="default"/>
      </items>
    </pivotField>
    <pivotField axis="axisPage" multipleItemSelectionAllowed="1" showAll="0">
      <items count="6">
        <item m="1" x="4"/>
        <item x="0"/>
        <item x="3"/>
        <item x="2"/>
        <item x="1"/>
        <item t="default"/>
      </items>
    </pivotField>
    <pivotField showAll="0"/>
    <pivotField showAll="0"/>
    <pivotField numFmtId="166" showAll="0"/>
  </pivotFields>
  <rowFields count="1">
    <field x="0"/>
  </rowFields>
  <rowItems count="12">
    <i>
      <x v="33"/>
    </i>
    <i>
      <x v="35"/>
    </i>
    <i>
      <x v="38"/>
    </i>
    <i>
      <x v="42"/>
    </i>
    <i>
      <x v="43"/>
    </i>
    <i>
      <x v="89"/>
    </i>
    <i>
      <x v="107"/>
    </i>
    <i>
      <x v="110"/>
    </i>
    <i>
      <x v="138"/>
    </i>
    <i>
      <x v="143"/>
    </i>
    <i>
      <x v="179"/>
    </i>
    <i>
      <x v="209"/>
    </i>
  </rowItems>
  <colItems count="1">
    <i/>
  </colItems>
  <pageFields count="1">
    <pageField fld="8" hier="-1"/>
  </pageFields>
  <dataFields count="1">
    <dataField name="Súčet z Alokácia pridelená na výzvu (zdroj EÚ)" fld="3" baseField="0" baseItem="408987832" numFmtId="165"/>
  </dataFields>
  <formats count="7">
    <format dxfId="1423">
      <pivotArea type="all" dataOnly="0" outline="0" fieldPosition="0"/>
    </format>
    <format dxfId="1422">
      <pivotArea dataOnly="0" labelOnly="1" grandRow="1" outline="0" fieldPosition="0"/>
    </format>
    <format dxfId="1421">
      <pivotArea outline="0" collapsedLevelsAreSubtotals="1" fieldPosition="0"/>
    </format>
    <format dxfId="1420">
      <pivotArea dataOnly="0" labelOnly="1" outline="0" fieldPosition="0">
        <references count="1">
          <reference field="8" count="0"/>
        </references>
      </pivotArea>
    </format>
    <format dxfId="1419">
      <pivotArea outline="0" collapsedLevelsAreSubtotals="1" fieldPosition="0"/>
    </format>
    <format dxfId="1418">
      <pivotArea dataOnly="0" labelOnly="1" outline="0" fieldPosition="0">
        <references count="1">
          <reference field="8" count="0"/>
        </references>
      </pivotArea>
    </format>
    <format dxfId="1417">
      <pivotArea outline="0" fieldPosition="0">
        <references count="1">
          <reference field="4294967294" count="1">
            <x v="0"/>
          </reference>
        </references>
      </pivotArea>
    </format>
  </formats>
  <chartFormats count="1">
    <chartFormat chart="2" format="5" series="1">
      <pivotArea type="data" outline="0" fieldPosition="0">
        <references count="1">
          <reference field="4294967294" count="1" selected="0">
            <x v="0"/>
          </reference>
        </references>
      </pivotArea>
    </chartFormat>
  </chartFormats>
  <pivotTableStyleInfo name="PivotStyleMedium9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pivotTables/pivotTable2.xml><?xml version="1.0" encoding="utf-8"?>
<pivotTableDefinition xmlns="http://schemas.openxmlformats.org/spreadsheetml/2006/main" name="Pivot_Alokacia_3" cacheId="1" applyNumberFormats="0" applyBorderFormats="0" applyFontFormats="0" applyPatternFormats="0" applyAlignmentFormats="0" applyWidthHeightFormats="1" dataCaption="Hodnoty" updatedVersion="6" minRefreshableVersion="3" useAutoFormatting="1" rowGrandTotals="0" colGrandTotals="0" itemPrintTitles="1" createdVersion="6" indent="0" outline="1" outlineData="1" multipleFieldFilters="0">
  <location ref="K3:K4" firstHeaderRow="1" firstDataRow="1" firstDataCol="1" rowPageCount="1" colPageCount="1"/>
  <pivotFields count="12">
    <pivotField showAll="0" defaultSubtotal="0"/>
    <pivotField showAll="0"/>
    <pivotField showAll="0"/>
    <pivotField showAll="0" defaultSubtotal="0"/>
    <pivotField showAll="0">
      <items count="18">
        <item x="0"/>
        <item h="1" x="7"/>
        <item h="1" x="2"/>
        <item h="1" x="12"/>
        <item h="1" x="1"/>
        <item h="1" x="9"/>
        <item h="1" x="6"/>
        <item h="1" x="15"/>
        <item h="1" x="13"/>
        <item h="1" x="14"/>
        <item h="1" x="10"/>
        <item h="1" x="11"/>
        <item h="1" x="8"/>
        <item h="1" x="5"/>
        <item h="1" x="16"/>
        <item h="1" x="4"/>
        <item h="1" x="3"/>
        <item t="default"/>
      </items>
    </pivotField>
    <pivotField showAll="0"/>
    <pivotField showAll="0">
      <items count="6">
        <item h="1" m="1" x="3"/>
        <item x="0"/>
        <item h="1" m="1" x="4"/>
        <item h="1" x="1"/>
        <item h="1" x="2"/>
        <item t="default"/>
      </items>
    </pivotField>
    <pivotField axis="axisRow" showAll="0">
      <items count="9">
        <item x="1"/>
        <item h="1" x="7"/>
        <item h="1" x="4"/>
        <item h="1" x="0"/>
        <item h="1" x="2"/>
        <item h="1" x="3"/>
        <item h="1" x="6"/>
        <item h="1" x="5"/>
        <item t="default"/>
      </items>
    </pivotField>
    <pivotField axis="axisPage" multipleItemSelectionAllowed="1" showAll="0">
      <items count="6">
        <item m="1" x="4"/>
        <item x="0"/>
        <item x="3"/>
        <item x="2"/>
        <item x="1"/>
        <item t="default"/>
      </items>
    </pivotField>
    <pivotField showAll="0"/>
    <pivotField showAll="0"/>
    <pivotField numFmtId="166" showAll="0"/>
  </pivotFields>
  <rowFields count="1">
    <field x="7"/>
  </rowFields>
  <rowItems count="1">
    <i>
      <x/>
    </i>
  </rowItems>
  <colItems count="1">
    <i/>
  </colItems>
  <pageFields count="1">
    <pageField fld="8" hier="-1"/>
  </pageFields>
  <formats count="6">
    <format dxfId="1429">
      <pivotArea type="all" dataOnly="0" outline="0" fieldPosition="0"/>
    </format>
    <format dxfId="1428">
      <pivotArea dataOnly="0" labelOnly="1" grandRow="1" outline="0" fieldPosition="0"/>
    </format>
    <format dxfId="1427">
      <pivotArea outline="0" collapsedLevelsAreSubtotals="1" fieldPosition="0"/>
    </format>
    <format dxfId="1426">
      <pivotArea dataOnly="0" labelOnly="1" outline="0" fieldPosition="0">
        <references count="1">
          <reference field="8" count="0"/>
        </references>
      </pivotArea>
    </format>
    <format dxfId="1425">
      <pivotArea outline="0" collapsedLevelsAreSubtotals="1" fieldPosition="0"/>
    </format>
    <format dxfId="1424">
      <pivotArea dataOnly="0" labelOnly="1" outline="0" fieldPosition="0">
        <references count="1">
          <reference field="8" count="0"/>
        </references>
      </pivotArea>
    </format>
  </formats>
  <pivotTableStyleInfo name="PivotStyleMedium9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pivotTables/pivotTable3.xml><?xml version="1.0" encoding="utf-8"?>
<pivotTableDefinition xmlns="http://schemas.openxmlformats.org/spreadsheetml/2006/main" name="Pivot_Alokacia_2" cacheId="1" applyNumberFormats="0" applyBorderFormats="0" applyFontFormats="0" applyPatternFormats="0" applyAlignmentFormats="0" applyWidthHeightFormats="1" dataCaption="Hodnoty" updatedVersion="6" minRefreshableVersion="3" useAutoFormatting="1" rowGrandTotals="0" colGrandTotals="0" itemPrintTitles="1" createdVersion="6" indent="0" outline="1" outlineData="1" multipleFieldFilters="0">
  <location ref="H3:H4" firstHeaderRow="1" firstDataRow="1" firstDataCol="1" rowPageCount="1" colPageCount="1"/>
  <pivotFields count="12">
    <pivotField showAll="0" defaultSubtotal="0"/>
    <pivotField showAll="0"/>
    <pivotField showAll="0"/>
    <pivotField showAll="0" defaultSubtotal="0"/>
    <pivotField axis="axisRow" showAll="0">
      <items count="18">
        <item x="0"/>
        <item h="1" x="7"/>
        <item h="1" x="2"/>
        <item h="1" x="12"/>
        <item h="1" x="1"/>
        <item h="1" x="9"/>
        <item h="1" x="6"/>
        <item h="1" x="15"/>
        <item h="1" x="13"/>
        <item h="1" x="14"/>
        <item h="1" x="10"/>
        <item h="1" x="11"/>
        <item h="1" x="8"/>
        <item h="1" x="5"/>
        <item h="1" x="16"/>
        <item h="1" x="4"/>
        <item h="1" x="3"/>
        <item t="default"/>
      </items>
    </pivotField>
    <pivotField showAll="0"/>
    <pivotField showAll="0">
      <items count="6">
        <item h="1" m="1" x="3"/>
        <item x="0"/>
        <item h="1" m="1" x="4"/>
        <item h="1" x="1"/>
        <item h="1" x="2"/>
        <item t="default"/>
      </items>
    </pivotField>
    <pivotField showAll="0">
      <items count="9">
        <item x="1"/>
        <item h="1" x="7"/>
        <item h="1" x="4"/>
        <item h="1" x="0"/>
        <item h="1" x="2"/>
        <item h="1" x="3"/>
        <item h="1" x="6"/>
        <item h="1" x="5"/>
        <item t="default"/>
      </items>
    </pivotField>
    <pivotField axis="axisPage" multipleItemSelectionAllowed="1" showAll="0">
      <items count="6">
        <item m="1" x="4"/>
        <item x="0"/>
        <item x="3"/>
        <item x="2"/>
        <item x="1"/>
        <item t="default"/>
      </items>
    </pivotField>
    <pivotField showAll="0"/>
    <pivotField showAll="0"/>
    <pivotField numFmtId="166" showAll="0"/>
  </pivotFields>
  <rowFields count="1">
    <field x="4"/>
  </rowFields>
  <rowItems count="1">
    <i>
      <x/>
    </i>
  </rowItems>
  <colItems count="1">
    <i/>
  </colItems>
  <pageFields count="1">
    <pageField fld="8" hier="-1"/>
  </pageFields>
  <formats count="6">
    <format dxfId="1435">
      <pivotArea type="all" dataOnly="0" outline="0" fieldPosition="0"/>
    </format>
    <format dxfId="1434">
      <pivotArea dataOnly="0" labelOnly="1" grandRow="1" outline="0" fieldPosition="0"/>
    </format>
    <format dxfId="1433">
      <pivotArea outline="0" collapsedLevelsAreSubtotals="1" fieldPosition="0"/>
    </format>
    <format dxfId="1432">
      <pivotArea dataOnly="0" labelOnly="1" outline="0" fieldPosition="0">
        <references count="1">
          <reference field="8" count="0"/>
        </references>
      </pivotArea>
    </format>
    <format dxfId="1431">
      <pivotArea outline="0" collapsedLevelsAreSubtotals="1" fieldPosition="0"/>
    </format>
    <format dxfId="1430">
      <pivotArea dataOnly="0" labelOnly="1" outline="0" fieldPosition="0">
        <references count="1">
          <reference field="8" count="0"/>
        </references>
      </pivotArea>
    </format>
  </formats>
  <pivotTableStyleInfo name="PivotStyleMedium9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pivotTables/pivotTable4.xml><?xml version="1.0" encoding="utf-8"?>
<pivotTableDefinition xmlns="http://schemas.openxmlformats.org/spreadsheetml/2006/main" name="Pivot_Alokacia_1" cacheId="1" applyNumberFormats="0" applyBorderFormats="0" applyFontFormats="0" applyPatternFormats="0" applyAlignmentFormats="0" applyWidthHeightFormats="1" dataCaption="Hodnoty" updatedVersion="6" minRefreshableVersion="3" useAutoFormatting="1" rowGrandTotals="0" colGrandTotals="0" itemPrintTitles="1" createdVersion="6" indent="0" outline="1" outlineData="1" multipleFieldFilters="0">
  <location ref="A3:B15" firstHeaderRow="1" firstDataRow="1" firstDataCol="1" rowPageCount="1" colPageCount="1"/>
  <pivotFields count="12">
    <pivotField axis="axisRow" showAll="0" defaultSubtotal="0">
      <items count="220">
        <item m="1" x="208"/>
        <item m="1" x="154"/>
        <item m="1" x="159"/>
        <item m="1" x="185"/>
        <item m="1" x="189"/>
        <item m="1" x="139"/>
        <item m="1" x="210"/>
        <item m="1" x="209"/>
        <item m="1" x="136"/>
        <item m="1" x="171"/>
        <item m="1" x="149"/>
        <item m="1" x="143"/>
        <item m="1" x="172"/>
        <item m="1" x="203"/>
        <item m="1" x="182"/>
        <item m="1" x="183"/>
        <item m="1" x="184"/>
        <item m="1" x="213"/>
        <item x="1"/>
        <item x="2"/>
        <item m="1" x="135"/>
        <item x="6"/>
        <item x="115"/>
        <item x="7"/>
        <item x="79"/>
        <item x="8"/>
        <item m="1" x="146"/>
        <item x="80"/>
        <item m="1" x="190"/>
        <item m="1" x="150"/>
        <item x="116"/>
        <item x="14"/>
        <item m="1" x="164"/>
        <item x="16"/>
        <item m="1" x="153"/>
        <item x="17"/>
        <item x="19"/>
        <item m="1" x="152"/>
        <item x="20"/>
        <item x="21"/>
        <item m="1" x="132"/>
        <item x="22"/>
        <item x="24"/>
        <item x="25"/>
        <item x="117"/>
        <item x="26"/>
        <item m="1" x="144"/>
        <item m="1" x="205"/>
        <item x="84"/>
        <item m="1" x="148"/>
        <item m="1" x="207"/>
        <item m="1" x="156"/>
        <item m="1" x="174"/>
        <item m="1" x="214"/>
        <item x="118"/>
        <item m="1" x="198"/>
        <item x="119"/>
        <item x="31"/>
        <item x="32"/>
        <item x="85"/>
        <item m="1" x="137"/>
        <item x="86"/>
        <item x="88"/>
        <item x="34"/>
        <item x="35"/>
        <item x="89"/>
        <item m="1" x="175"/>
        <item x="37"/>
        <item m="1" x="196"/>
        <item x="122"/>
        <item m="1" x="188"/>
        <item m="1" x="194"/>
        <item m="1" x="216"/>
        <item m="1" x="160"/>
        <item m="1" x="202"/>
        <item m="1" x="147"/>
        <item m="1" x="138"/>
        <item m="1" x="215"/>
        <item x="96"/>
        <item m="1" x="212"/>
        <item m="1" x="162"/>
        <item x="39"/>
        <item m="1" x="155"/>
        <item m="1" x="180"/>
        <item x="124"/>
        <item m="1" x="176"/>
        <item m="1" x="186"/>
        <item m="1" x="217"/>
        <item m="1" x="211"/>
        <item x="40"/>
        <item x="41"/>
        <item m="1" x="187"/>
        <item x="42"/>
        <item x="105"/>
        <item x="44"/>
        <item x="46"/>
        <item m="1" x="161"/>
        <item x="47"/>
        <item x="48"/>
        <item m="1" x="200"/>
        <item x="50"/>
        <item x="51"/>
        <item x="52"/>
        <item m="1" x="158"/>
        <item x="54"/>
        <item x="55"/>
        <item x="57"/>
        <item x="58"/>
        <item x="59"/>
        <item x="60"/>
        <item x="64"/>
        <item x="65"/>
        <item x="126"/>
        <item x="107"/>
        <item x="66"/>
        <item m="1" x="140"/>
        <item m="1" x="173"/>
        <item x="68"/>
        <item m="1" x="181"/>
        <item m="1" x="177"/>
        <item x="69"/>
        <item x="109"/>
        <item m="1" x="195"/>
        <item m="1" x="141"/>
        <item x="110"/>
        <item m="1" x="145"/>
        <item m="1" x="197"/>
        <item m="1" x="219"/>
        <item m="1" x="165"/>
        <item m="1" x="131"/>
        <item x="74"/>
        <item x="75"/>
        <item m="1" x="206"/>
        <item m="1" x="193"/>
        <item x="112"/>
        <item x="113"/>
        <item m="1" x="163"/>
        <item x="128"/>
        <item x="76"/>
        <item m="1" x="157"/>
        <item m="1" x="151"/>
        <item x="78"/>
        <item x="0"/>
        <item x="3"/>
        <item x="4"/>
        <item x="5"/>
        <item x="9"/>
        <item x="12"/>
        <item x="23"/>
        <item m="1" x="204"/>
        <item x="33"/>
        <item m="1" x="201"/>
        <item x="43"/>
        <item x="56"/>
        <item x="61"/>
        <item m="1" x="166"/>
        <item x="77"/>
        <item m="1" x="130"/>
        <item m="1" x="191"/>
        <item x="102"/>
        <item x="106"/>
        <item x="108"/>
        <item x="127"/>
        <item m="1" x="169"/>
        <item m="1" x="168"/>
        <item x="95"/>
        <item x="98"/>
        <item x="87"/>
        <item x="82"/>
        <item x="97"/>
        <item m="1" x="142"/>
        <item x="125"/>
        <item x="120"/>
        <item m="1" x="133"/>
        <item x="91"/>
        <item x="10"/>
        <item x="18"/>
        <item m="1" x="129"/>
        <item m="1" x="199"/>
        <item x="38"/>
        <item x="45"/>
        <item x="62"/>
        <item x="67"/>
        <item m="1" x="167"/>
        <item m="1" x="170"/>
        <item m="1" x="134"/>
        <item m="1" x="218"/>
        <item m="1" x="178"/>
        <item m="1" x="179"/>
        <item x="73"/>
        <item x="81"/>
        <item x="83"/>
        <item x="90"/>
        <item x="92"/>
        <item x="93"/>
        <item x="94"/>
        <item x="103"/>
        <item x="104"/>
        <item x="111"/>
        <item x="121"/>
        <item x="123"/>
        <item m="1" x="192"/>
        <item x="11"/>
        <item x="13"/>
        <item x="27"/>
        <item x="28"/>
        <item x="29"/>
        <item x="30"/>
        <item x="36"/>
        <item x="53"/>
        <item x="63"/>
        <item x="70"/>
        <item x="71"/>
        <item x="72"/>
        <item x="114"/>
        <item x="49"/>
        <item x="15"/>
        <item x="99"/>
        <item x="100"/>
        <item x="101"/>
      </items>
    </pivotField>
    <pivotField showAll="0"/>
    <pivotField showAll="0"/>
    <pivotField showAll="0" defaultSubtotal="0"/>
    <pivotField showAll="0">
      <items count="18">
        <item x="0"/>
        <item h="1" x="7"/>
        <item h="1" x="2"/>
        <item h="1" x="12"/>
        <item h="1" x="1"/>
        <item h="1" x="9"/>
        <item h="1" x="6"/>
        <item h="1" x="15"/>
        <item h="1" x="13"/>
        <item h="1" x="14"/>
        <item h="1" x="10"/>
        <item h="1" x="11"/>
        <item h="1" x="8"/>
        <item h="1" x="5"/>
        <item h="1" x="16"/>
        <item h="1" x="4"/>
        <item h="1" x="3"/>
        <item t="default"/>
      </items>
    </pivotField>
    <pivotField showAll="0"/>
    <pivotField showAll="0">
      <items count="6">
        <item h="1" m="1" x="3"/>
        <item x="0"/>
        <item h="1" m="1" x="4"/>
        <item h="1" x="1"/>
        <item h="1" x="2"/>
        <item t="default"/>
      </items>
    </pivotField>
    <pivotField showAll="0">
      <items count="9">
        <item x="1"/>
        <item h="1" x="7"/>
        <item h="1" x="4"/>
        <item h="1" x="0"/>
        <item h="1" x="2"/>
        <item h="1" x="3"/>
        <item h="1" x="6"/>
        <item h="1" x="5"/>
        <item t="default"/>
      </items>
    </pivotField>
    <pivotField axis="axisPage" multipleItemSelectionAllowed="1" showAll="0">
      <items count="6">
        <item m="1" x="4"/>
        <item x="0"/>
        <item x="3"/>
        <item x="2"/>
        <item x="1"/>
        <item t="default"/>
      </items>
    </pivotField>
    <pivotField showAll="0"/>
    <pivotField showAll="0"/>
    <pivotField dataField="1" numFmtId="166" showAll="0"/>
  </pivotFields>
  <rowFields count="1">
    <field x="0"/>
  </rowFields>
  <rowItems count="12">
    <i>
      <x v="33"/>
    </i>
    <i>
      <x v="35"/>
    </i>
    <i>
      <x v="38"/>
    </i>
    <i>
      <x v="42"/>
    </i>
    <i>
      <x v="43"/>
    </i>
    <i>
      <x v="89"/>
    </i>
    <i>
      <x v="107"/>
    </i>
    <i>
      <x v="110"/>
    </i>
    <i>
      <x v="138"/>
    </i>
    <i>
      <x v="143"/>
    </i>
    <i>
      <x v="179"/>
    </i>
    <i>
      <x v="209"/>
    </i>
  </rowItems>
  <colItems count="1">
    <i/>
  </colItems>
  <pageFields count="1">
    <pageField fld="8" hier="-1"/>
  </pageFields>
  <dataFields count="1">
    <dataField name="Súčet z Alokácia ŠC" fld="11" baseField="0" baseItem="0"/>
  </dataFields>
  <formats count="10">
    <format dxfId="1445">
      <pivotArea type="all" dataOnly="0" outline="0" fieldPosition="0"/>
    </format>
    <format dxfId="1444">
      <pivotArea dataOnly="0" labelOnly="1" grandRow="1" outline="0" fieldPosition="0"/>
    </format>
    <format dxfId="1443">
      <pivotArea dataOnly="0" labelOnly="1" outline="0" fieldPosition="0">
        <references count="1">
          <reference field="4294967294" count="1">
            <x v="0"/>
          </reference>
        </references>
      </pivotArea>
    </format>
    <format dxfId="1442">
      <pivotArea dataOnly="0" labelOnly="1" outline="0" fieldPosition="0">
        <references count="1">
          <reference field="4294967294" count="1">
            <x v="0"/>
          </reference>
        </references>
      </pivotArea>
    </format>
    <format dxfId="1441">
      <pivotArea outline="0" collapsedLevelsAreSubtotals="1" fieldPosition="0"/>
    </format>
    <format dxfId="1440">
      <pivotArea dataOnly="0" labelOnly="1" outline="0" fieldPosition="0">
        <references count="1">
          <reference field="8" count="0"/>
        </references>
      </pivotArea>
    </format>
    <format dxfId="1439">
      <pivotArea dataOnly="0" labelOnly="1" outline="0" fieldPosition="0">
        <references count="1">
          <reference field="4294967294" count="1">
            <x v="0"/>
          </reference>
        </references>
      </pivotArea>
    </format>
    <format dxfId="1438">
      <pivotArea outline="0" collapsedLevelsAreSubtotals="1" fieldPosition="0"/>
    </format>
    <format dxfId="1437">
      <pivotArea dataOnly="0" labelOnly="1" outline="0" fieldPosition="0">
        <references count="1">
          <reference field="8" count="0"/>
        </references>
      </pivotArea>
    </format>
    <format dxfId="1436">
      <pivotArea dataOnly="0" labelOnly="1" outline="0" fieldPosition="0">
        <references count="1">
          <reference field="4294967294" count="1">
            <x v="0"/>
          </reference>
        </references>
      </pivotArea>
    </format>
  </formats>
  <pivotTableStyleInfo name="PivotStyleMedium9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pivotTables/pivotTable5.xml><?xml version="1.0" encoding="utf-8"?>
<pivotTableDefinition xmlns="http://schemas.openxmlformats.org/spreadsheetml/2006/main" name="Zoznam_projektov" cacheId="0" applyNumberFormats="0" applyBorderFormats="0" applyFontFormats="0" applyPatternFormats="0" applyAlignmentFormats="0" applyWidthHeightFormats="1" dataCaption="Hodnoty" updatedVersion="6" minRefreshableVersion="3" rowGrandTotals="0" colGrandTotals="0" itemPrintTitles="1" createdVersion="6" indent="0" outline="1" outlineData="1" multipleFieldFilters="0" rowHeaderCaption="Zoznam projektov">
  <location ref="B24:C85" firstHeaderRow="1" firstDataRow="1" firstDataCol="2"/>
  <pivotFields count="13">
    <pivotField axis="axisRow" compact="0" showAll="0" defaultSubtotal="0">
      <items count="225">
        <item m="1" x="212"/>
        <item m="1" x="154"/>
        <item m="1" x="159"/>
        <item m="1" x="187"/>
        <item m="1" x="192"/>
        <item m="1" x="139"/>
        <item m="1" x="214"/>
        <item m="1" x="213"/>
        <item m="1" x="136"/>
        <item m="1" x="173"/>
        <item m="1" x="149"/>
        <item m="1" x="143"/>
        <item m="1" x="174"/>
        <item m="1" x="206"/>
        <item m="1" x="184"/>
        <item m="1" x="185"/>
        <item m="1" x="186"/>
        <item m="1" x="217"/>
        <item x="1"/>
        <item x="2"/>
        <item m="1" x="135"/>
        <item x="6"/>
        <item x="114"/>
        <item x="7"/>
        <item x="79"/>
        <item x="8"/>
        <item m="1" x="146"/>
        <item x="80"/>
        <item m="1" x="193"/>
        <item m="1" x="150"/>
        <item x="115"/>
        <item x="14"/>
        <item m="1" x="165"/>
        <item x="16"/>
        <item m="1" x="153"/>
        <item x="17"/>
        <item x="19"/>
        <item m="1" x="152"/>
        <item x="20"/>
        <item x="21"/>
        <item m="1" x="133"/>
        <item x="22"/>
        <item x="24"/>
        <item x="25"/>
        <item x="116"/>
        <item x="26"/>
        <item m="1" x="144"/>
        <item m="1" x="209"/>
        <item x="84"/>
        <item m="1" x="148"/>
        <item m="1" x="211"/>
        <item m="1" x="156"/>
        <item m="1" x="176"/>
        <item m="1" x="218"/>
        <item x="118"/>
        <item m="1" x="201"/>
        <item x="119"/>
        <item x="31"/>
        <item x="32"/>
        <item x="85"/>
        <item x="33"/>
        <item m="1" x="137"/>
        <item x="86"/>
        <item x="88"/>
        <item x="34"/>
        <item x="35"/>
        <item x="89"/>
        <item m="1" x="177"/>
        <item x="37"/>
        <item m="1" x="199"/>
        <item x="122"/>
        <item m="1" x="191"/>
        <item m="1" x="197"/>
        <item m="1" x="221"/>
        <item m="1" x="161"/>
        <item m="1" x="205"/>
        <item m="1" x="147"/>
        <item m="1" x="138"/>
        <item m="1" x="220"/>
        <item x="96"/>
        <item m="1" x="216"/>
        <item m="1" x="163"/>
        <item x="39"/>
        <item m="1" x="155"/>
        <item m="1" x="182"/>
        <item x="124"/>
        <item m="1" x="178"/>
        <item m="1" x="188"/>
        <item m="1" x="222"/>
        <item m="1" x="215"/>
        <item x="40"/>
        <item x="41"/>
        <item m="1" x="190"/>
        <item x="42"/>
        <item x="105"/>
        <item x="44"/>
        <item x="46"/>
        <item m="1" x="162"/>
        <item x="47"/>
        <item x="48"/>
        <item m="1" x="202"/>
        <item x="50"/>
        <item x="51"/>
        <item x="52"/>
        <item m="1" x="158"/>
        <item x="54"/>
        <item x="55"/>
        <item x="57"/>
        <item x="58"/>
        <item x="59"/>
        <item x="60"/>
        <item x="64"/>
        <item x="65"/>
        <item x="126"/>
        <item x="107"/>
        <item x="66"/>
        <item m="1" x="140"/>
        <item m="1" x="175"/>
        <item x="68"/>
        <item m="1" x="183"/>
        <item m="1" x="179"/>
        <item x="69"/>
        <item x="109"/>
        <item m="1" x="198"/>
        <item m="1" x="141"/>
        <item x="110"/>
        <item m="1" x="145"/>
        <item m="1" x="200"/>
        <item m="1" x="224"/>
        <item m="1" x="166"/>
        <item m="1" x="131"/>
        <item x="74"/>
        <item x="75"/>
        <item m="1" x="210"/>
        <item m="1" x="196"/>
        <item x="112"/>
        <item x="113"/>
        <item m="1" x="164"/>
        <item x="128"/>
        <item x="76"/>
        <item m="1" x="157"/>
        <item x="77"/>
        <item m="1" x="151"/>
        <item x="78"/>
        <item m="1" x="171"/>
        <item x="0"/>
        <item x="3"/>
        <item x="4"/>
        <item x="5"/>
        <item x="9"/>
        <item x="12"/>
        <item x="23"/>
        <item m="1" x="207"/>
        <item m="1" x="204"/>
        <item x="43"/>
        <item x="56"/>
        <item x="61"/>
        <item m="1" x="167"/>
        <item x="117"/>
        <item x="127"/>
        <item m="1" x="130"/>
        <item m="1" x="194"/>
        <item x="102"/>
        <item x="106"/>
        <item x="108"/>
        <item x="10"/>
        <item x="18"/>
        <item m="1" x="129"/>
        <item m="1" x="160"/>
        <item x="38"/>
        <item x="45"/>
        <item x="62"/>
        <item x="67"/>
        <item m="1" x="168"/>
        <item x="82"/>
        <item m="1" x="170"/>
        <item x="87"/>
        <item x="91"/>
        <item m="1" x="169"/>
        <item x="95"/>
        <item x="97"/>
        <item x="98"/>
        <item m="1" x="203"/>
        <item m="1" x="134"/>
        <item x="120"/>
        <item m="1" x="142"/>
        <item x="125"/>
        <item m="1" x="172"/>
        <item m="1" x="189"/>
        <item m="1" x="223"/>
        <item m="1" x="180"/>
        <item m="1" x="181"/>
        <item x="73"/>
        <item x="81"/>
        <item x="83"/>
        <item x="90"/>
        <item x="92"/>
        <item x="93"/>
        <item x="94"/>
        <item x="103"/>
        <item x="104"/>
        <item x="111"/>
        <item x="121"/>
        <item x="123"/>
        <item m="1" x="195"/>
        <item x="28"/>
        <item m="1" x="219"/>
        <item x="53"/>
        <item m="1" x="132"/>
        <item m="1" x="208"/>
        <item x="11"/>
        <item x="13"/>
        <item x="27"/>
        <item x="29"/>
        <item x="30"/>
        <item x="36"/>
        <item x="63"/>
        <item x="70"/>
        <item x="71"/>
        <item x="72"/>
        <item x="49"/>
        <item x="15"/>
        <item x="99"/>
        <item x="101"/>
        <item x="100"/>
      </items>
    </pivotField>
    <pivotField showAll="0"/>
    <pivotField showAll="0" defaultSubtotal="0"/>
    <pivotField showAll="0" defaultSubtotal="0"/>
    <pivotField showAll="0">
      <items count="23">
        <item x="0"/>
        <item x="7"/>
        <item x="2"/>
        <item x="12"/>
        <item x="1"/>
        <item x="9"/>
        <item x="6"/>
        <item m="1" x="17"/>
        <item x="15"/>
        <item x="13"/>
        <item x="14"/>
        <item x="10"/>
        <item x="11"/>
        <item x="8"/>
        <item m="1" x="18"/>
        <item m="1" x="19"/>
        <item x="5"/>
        <item m="1" x="20"/>
        <item x="16"/>
        <item x="4"/>
        <item m="1" x="21"/>
        <item x="3"/>
        <item t="default"/>
      </items>
    </pivotField>
    <pivotField showAll="0"/>
    <pivotField showAll="0"/>
    <pivotField showAll="0">
      <items count="15">
        <item m="1" x="8"/>
        <item m="1" x="10"/>
        <item x="1"/>
        <item x="7"/>
        <item x="4"/>
        <item m="1" x="11"/>
        <item x="0"/>
        <item x="2"/>
        <item m="1" x="12"/>
        <item x="3"/>
        <item m="1" x="13"/>
        <item x="6"/>
        <item x="5"/>
        <item m="1" x="9"/>
        <item t="default"/>
      </items>
    </pivotField>
    <pivotField axis="axisRow" showAll="0">
      <items count="8">
        <item m="1" x="4"/>
        <item x="0"/>
        <item x="3"/>
        <item x="2"/>
        <item m="1" x="5"/>
        <item x="1"/>
        <item m="1" x="6"/>
        <item t="default"/>
      </items>
    </pivotField>
    <pivotField showAll="0" defaultSubtotal="0">
      <items count="32">
        <item h="1" x="8"/>
        <item h="1" m="1" x="22"/>
        <item h="1" m="1" x="29"/>
        <item h="1" m="1" x="28"/>
        <item h="1" x="12"/>
        <item h="1" x="4"/>
        <item h="1" m="1" x="26"/>
        <item h="1" m="1" x="25"/>
        <item h="1" x="16"/>
        <item h="1" x="17"/>
        <item h="1" x="15"/>
        <item h="1" x="5"/>
        <item h="1" x="1"/>
        <item h="1" x="19"/>
        <item h="1" x="10"/>
        <item h="1" m="1" x="23"/>
        <item h="1" m="1" x="27"/>
        <item h="1" x="13"/>
        <item h="1" x="7"/>
        <item h="1" x="6"/>
        <item h="1" x="14"/>
        <item h="1" x="9"/>
        <item x="2"/>
        <item h="1" m="1" x="30"/>
        <item h="1" x="3"/>
        <item h="1" x="11"/>
        <item h="1" m="1" x="24"/>
        <item h="1" m="1" x="21"/>
        <item h="1" x="0"/>
        <item h="1" m="1" x="31"/>
        <item h="1" x="18"/>
        <item h="1" m="1" x="20"/>
      </items>
    </pivotField>
    <pivotField showAll="0" defaultSubtotal="0"/>
    <pivotField showAll="0" defaultSubtotal="0"/>
    <pivotField name="Synergická skladba" axis="axisRow" outline="0" showAll="0" defaultSubtotal="0">
      <items count="139">
        <item x="72"/>
        <item x="42"/>
        <item x="73"/>
        <item x="1"/>
        <item x="67"/>
        <item x="10"/>
        <item x="40"/>
        <item x="68"/>
        <item x="9"/>
        <item x="55"/>
        <item x="56"/>
        <item x="14"/>
        <item x="19"/>
        <item x="17"/>
        <item x="18"/>
        <item x="15"/>
        <item x="32"/>
        <item x="31"/>
        <item x="24"/>
        <item x="5"/>
        <item x="4"/>
        <item x="81"/>
        <item x="38"/>
        <item x="57"/>
        <item x="62"/>
        <item x="21"/>
        <item x="16"/>
        <item x="36"/>
        <item x="48"/>
        <item x="80"/>
        <item x="63"/>
        <item x="47"/>
        <item x="52"/>
        <item x="58"/>
        <item x="76"/>
        <item x="46"/>
        <item x="39"/>
        <item x="37"/>
        <item x="28"/>
        <item x="66"/>
        <item x="79"/>
        <item x="22"/>
        <item x="23"/>
        <item x="45"/>
        <item x="75"/>
        <item x="12"/>
        <item x="13"/>
        <item x="11"/>
        <item x="34"/>
        <item x="8"/>
        <item x="44"/>
        <item x="71"/>
        <item x="51"/>
        <item x="60"/>
        <item x="64"/>
        <item x="65"/>
        <item x="70"/>
        <item x="49"/>
        <item x="59"/>
        <item x="27"/>
        <item x="26"/>
        <item x="20"/>
        <item x="0"/>
        <item x="74"/>
        <item x="50"/>
        <item x="33"/>
        <item x="69"/>
        <item x="30"/>
        <item x="2"/>
        <item x="25"/>
        <item x="41"/>
        <item x="77"/>
        <item x="43"/>
        <item x="54"/>
        <item x="3"/>
        <item x="6"/>
        <item x="78"/>
        <item x="7"/>
        <item x="61"/>
        <item x="53"/>
        <item x="29"/>
        <item x="35"/>
        <item m="1" x="135"/>
        <item m="1" x="137"/>
        <item m="1" x="138"/>
        <item m="1" x="136"/>
        <item m="1" x="134"/>
        <item x="82"/>
        <item x="83"/>
        <item x="84"/>
        <item x="85"/>
        <item x="86"/>
        <item x="87"/>
        <item x="88"/>
        <item x="89"/>
        <item x="90"/>
        <item x="91"/>
        <item x="92"/>
        <item x="93"/>
        <item x="94"/>
        <item x="95"/>
        <item x="96"/>
        <item x="97"/>
        <item x="98"/>
        <item x="99"/>
        <item x="100"/>
        <item x="101"/>
        <item x="102"/>
        <item x="103"/>
        <item x="104"/>
        <item x="105"/>
        <item x="106"/>
        <item x="107"/>
        <item x="108"/>
        <item x="109"/>
        <item x="110"/>
        <item x="111"/>
        <item x="112"/>
        <item x="113"/>
        <item x="114"/>
        <item x="115"/>
        <item x="116"/>
        <item x="117"/>
        <item x="118"/>
        <item x="119"/>
        <item x="120"/>
        <item x="121"/>
        <item x="122"/>
        <item x="123"/>
        <item x="124"/>
        <item x="125"/>
        <item x="126"/>
        <item x="127"/>
        <item x="128"/>
        <item x="129"/>
        <item x="130"/>
        <item x="131"/>
        <item x="132"/>
        <item x="133"/>
      </items>
    </pivotField>
  </pivotFields>
  <rowFields count="3">
    <field x="8"/>
    <field x="0"/>
    <field x="12"/>
  </rowFields>
  <rowItems count="61">
    <i>
      <x v="1"/>
    </i>
    <i r="1">
      <x v="150"/>
    </i>
    <i r="2">
      <x v="5"/>
    </i>
    <i>
      <x v="2"/>
    </i>
    <i r="1">
      <x v="79"/>
    </i>
    <i r="2">
      <x v="105"/>
    </i>
    <i r="1">
      <x v="172"/>
    </i>
    <i r="2">
      <x/>
    </i>
    <i r="1">
      <x v="177"/>
    </i>
    <i r="2">
      <x v="100"/>
    </i>
    <i r="1">
      <x v="192"/>
    </i>
    <i r="2">
      <x v="34"/>
    </i>
    <i r="1">
      <x v="196"/>
    </i>
    <i r="2">
      <x v="101"/>
    </i>
    <i r="1">
      <x v="198"/>
    </i>
    <i r="2">
      <x v="103"/>
    </i>
    <i r="1">
      <x v="210"/>
    </i>
    <i r="2">
      <x v="8"/>
    </i>
    <i r="1">
      <x v="217"/>
    </i>
    <i r="2">
      <x v="63"/>
    </i>
    <i r="1">
      <x v="218"/>
    </i>
    <i r="2">
      <x v="44"/>
    </i>
    <i r="1">
      <x v="219"/>
    </i>
    <i r="2">
      <x v="44"/>
    </i>
    <i r="1">
      <x v="222"/>
    </i>
    <i r="2">
      <x v="108"/>
    </i>
    <i r="1">
      <x v="223"/>
    </i>
    <i r="2">
      <x v="110"/>
    </i>
    <i>
      <x v="3"/>
    </i>
    <i r="1">
      <x v="59"/>
    </i>
    <i r="2">
      <x v="93"/>
    </i>
    <i r="1">
      <x v="149"/>
    </i>
    <i r="2">
      <x v="49"/>
    </i>
    <i r="1">
      <x v="166"/>
    </i>
    <i r="2">
      <x v="15"/>
    </i>
    <i r="2">
      <x v="26"/>
    </i>
    <i r="1">
      <x v="174"/>
    </i>
    <i r="2">
      <x v="90"/>
    </i>
    <i r="1">
      <x v="212"/>
    </i>
    <i r="2">
      <x v="67"/>
    </i>
    <i r="1">
      <x v="224"/>
    </i>
    <i r="2">
      <x v="109"/>
    </i>
    <i>
      <x v="5"/>
    </i>
    <i r="1">
      <x v="18"/>
    </i>
    <i r="2">
      <x v="3"/>
    </i>
    <i r="1">
      <x v="24"/>
    </i>
    <i r="2">
      <x v="87"/>
    </i>
    <i r="1">
      <x v="48"/>
    </i>
    <i r="2">
      <x v="92"/>
    </i>
    <i r="1">
      <x v="57"/>
    </i>
    <i r="2">
      <x v="81"/>
    </i>
    <i r="1">
      <x v="63"/>
    </i>
    <i r="2">
      <x v="96"/>
    </i>
    <i r="1">
      <x v="122"/>
    </i>
    <i r="2">
      <x v="119"/>
    </i>
    <i r="1">
      <x v="135"/>
    </i>
    <i r="2">
      <x v="122"/>
    </i>
    <i r="1">
      <x v="139"/>
    </i>
    <i r="2">
      <x v="40"/>
    </i>
    <i r="1">
      <x v="163"/>
    </i>
    <i r="2">
      <x v="115"/>
    </i>
  </rowItems>
  <colItems count="1">
    <i/>
  </colItems>
  <formats count="102">
    <format dxfId="1416">
      <pivotArea type="all" dataOnly="0" outline="0" fieldPosition="0"/>
    </format>
    <format dxfId="1415">
      <pivotArea type="all" dataOnly="0" outline="0" fieldPosition="0"/>
    </format>
    <format dxfId="1414">
      <pivotArea field="8" type="button" dataOnly="0" labelOnly="1" outline="0" axis="axisRow" fieldPosition="0"/>
    </format>
    <format dxfId="1413">
      <pivotArea type="all" dataOnly="0" outline="0" fieldPosition="0"/>
    </format>
    <format dxfId="1412">
      <pivotArea field="8" type="button" dataOnly="0" labelOnly="1" outline="0" axis="axisRow" fieldPosition="0"/>
    </format>
    <format dxfId="1411">
      <pivotArea dataOnly="0" labelOnly="1" fieldPosition="0">
        <references count="1">
          <reference field="8" count="0"/>
        </references>
      </pivotArea>
    </format>
    <format dxfId="1410">
      <pivotArea dataOnly="0" labelOnly="1" grandRow="1" outline="0" fieldPosition="0"/>
    </format>
    <format dxfId="1409">
      <pivotArea type="all" dataOnly="0" outline="0" fieldPosition="0"/>
    </format>
    <format dxfId="1408">
      <pivotArea field="8" type="button" dataOnly="0" labelOnly="1" outline="0" axis="axisRow" fieldPosition="0"/>
    </format>
    <format dxfId="1407">
      <pivotArea dataOnly="0" labelOnly="1" fieldPosition="0">
        <references count="1">
          <reference field="8" count="2">
            <x v="1"/>
            <x v="2"/>
          </reference>
        </references>
      </pivotArea>
    </format>
    <format dxfId="1406">
      <pivotArea dataOnly="0" labelOnly="1" grandRow="1" outline="0" fieldPosition="0"/>
    </format>
    <format dxfId="1405">
      <pivotArea type="all" dataOnly="0" outline="0" fieldPosition="0"/>
    </format>
    <format dxfId="1404">
      <pivotArea field="8" type="button" dataOnly="0" labelOnly="1" outline="0" axis="axisRow" fieldPosition="0"/>
    </format>
    <format dxfId="1403">
      <pivotArea dataOnly="0" labelOnly="1" fieldPosition="0">
        <references count="1">
          <reference field="8" count="3">
            <x v="1"/>
            <x v="2"/>
            <x v="3"/>
          </reference>
        </references>
      </pivotArea>
    </format>
    <format dxfId="1402">
      <pivotArea dataOnly="0" labelOnly="1" grandRow="1" outline="0" fieldPosition="0"/>
    </format>
    <format dxfId="1401">
      <pivotArea type="all" dataOnly="0" outline="0" fieldPosition="0"/>
    </format>
    <format dxfId="1400">
      <pivotArea field="8" type="button" dataOnly="0" labelOnly="1" outline="0" axis="axisRow" fieldPosition="0"/>
    </format>
    <format dxfId="1399">
      <pivotArea dataOnly="0" labelOnly="1" fieldPosition="0">
        <references count="1">
          <reference field="8" count="1">
            <x v="1"/>
          </reference>
        </references>
      </pivotArea>
    </format>
    <format dxfId="1398">
      <pivotArea dataOnly="0" labelOnly="1" grandRow="1" outline="0" fieldPosition="0"/>
    </format>
    <format dxfId="1397">
      <pivotArea type="all" dataOnly="0" outline="0" fieldPosition="0"/>
    </format>
    <format dxfId="1396">
      <pivotArea field="8" type="button" dataOnly="0" labelOnly="1" outline="0" axis="axisRow" fieldPosition="0"/>
    </format>
    <format dxfId="1395">
      <pivotArea dataOnly="0" labelOnly="1" fieldPosition="0">
        <references count="1">
          <reference field="8" count="1">
            <x v="1"/>
          </reference>
        </references>
      </pivotArea>
    </format>
    <format dxfId="1394">
      <pivotArea dataOnly="0" labelOnly="1" grandRow="1" outline="0" fieldPosition="0"/>
    </format>
    <format dxfId="1393">
      <pivotArea type="all" dataOnly="0" outline="0" fieldPosition="0"/>
    </format>
    <format dxfId="1392">
      <pivotArea field="8" type="button" dataOnly="0" labelOnly="1" outline="0" axis="axisRow" fieldPosition="0"/>
    </format>
    <format dxfId="1391">
      <pivotArea dataOnly="0" labelOnly="1" fieldPosition="0">
        <references count="1">
          <reference field="8" count="1">
            <x v="0"/>
          </reference>
        </references>
      </pivotArea>
    </format>
    <format dxfId="1390">
      <pivotArea dataOnly="0" labelOnly="1" grandRow="1" outline="0" fieldPosition="0"/>
    </format>
    <format dxfId="1389">
      <pivotArea type="all" dataOnly="0" outline="0" fieldPosition="0"/>
    </format>
    <format dxfId="1388">
      <pivotArea field="8" type="button" dataOnly="0" labelOnly="1" outline="0" axis="axisRow" fieldPosition="0"/>
    </format>
    <format dxfId="1387">
      <pivotArea dataOnly="0" labelOnly="1" fieldPosition="0">
        <references count="1">
          <reference field="8" count="1">
            <x v="0"/>
          </reference>
        </references>
      </pivotArea>
    </format>
    <format dxfId="1386">
      <pivotArea dataOnly="0" labelOnly="1" grandRow="1" outline="0" fieldPosition="0"/>
    </format>
    <format dxfId="1385">
      <pivotArea type="all" dataOnly="0" outline="0" fieldPosition="0"/>
    </format>
    <format dxfId="1384">
      <pivotArea field="8" type="button" dataOnly="0" labelOnly="1" outline="0" axis="axisRow" fieldPosition="0"/>
    </format>
    <format dxfId="1383">
      <pivotArea dataOnly="0" labelOnly="1" fieldPosition="0">
        <references count="1">
          <reference field="8" count="1">
            <x v="2"/>
          </reference>
        </references>
      </pivotArea>
    </format>
    <format dxfId="1382">
      <pivotArea dataOnly="0" labelOnly="1" grandRow="1" outline="0" fieldPosition="0"/>
    </format>
    <format dxfId="1381">
      <pivotArea type="all" dataOnly="0" outline="0" fieldPosition="0"/>
    </format>
    <format dxfId="1380">
      <pivotArea field="8" type="button" dataOnly="0" labelOnly="1" outline="0" axis="axisRow" fieldPosition="0"/>
    </format>
    <format dxfId="1379">
      <pivotArea dataOnly="0" labelOnly="1" fieldPosition="0">
        <references count="1">
          <reference field="8" count="1">
            <x v="0"/>
          </reference>
        </references>
      </pivotArea>
    </format>
    <format dxfId="1378">
      <pivotArea dataOnly="0" labelOnly="1" grandRow="1" outline="0" fieldPosition="0"/>
    </format>
    <format dxfId="1377">
      <pivotArea type="all" dataOnly="0" outline="0" fieldPosition="0"/>
    </format>
    <format dxfId="1376">
      <pivotArea field="8" type="button" dataOnly="0" labelOnly="1" outline="0" axis="axisRow" fieldPosition="0"/>
    </format>
    <format dxfId="1375">
      <pivotArea dataOnly="0" labelOnly="1" fieldPosition="0">
        <references count="1">
          <reference field="8" count="1">
            <x v="3"/>
          </reference>
        </references>
      </pivotArea>
    </format>
    <format dxfId="1374">
      <pivotArea dataOnly="0" labelOnly="1" grandRow="1" outline="0" fieldPosition="0"/>
    </format>
    <format dxfId="1373">
      <pivotArea type="all" dataOnly="0" outline="0" fieldPosition="0"/>
    </format>
    <format dxfId="1372">
      <pivotArea field="8" type="button" dataOnly="0" labelOnly="1" outline="0" axis="axisRow" fieldPosition="0"/>
    </format>
    <format dxfId="1371">
      <pivotArea dataOnly="0" labelOnly="1" fieldPosition="0">
        <references count="1">
          <reference field="8" count="1">
            <x v="0"/>
          </reference>
        </references>
      </pivotArea>
    </format>
    <format dxfId="1370">
      <pivotArea dataOnly="0" labelOnly="1" grandRow="1" outline="0" fieldPosition="0"/>
    </format>
    <format dxfId="1369">
      <pivotArea type="all" dataOnly="0" outline="0" fieldPosition="0"/>
    </format>
    <format dxfId="1368">
      <pivotArea field="8" type="button" dataOnly="0" labelOnly="1" outline="0" axis="axisRow" fieldPosition="0"/>
    </format>
    <format dxfId="1367">
      <pivotArea dataOnly="0" labelOnly="1" fieldPosition="0">
        <references count="1">
          <reference field="8" count="1">
            <x v="3"/>
          </reference>
        </references>
      </pivotArea>
    </format>
    <format dxfId="1366">
      <pivotArea dataOnly="0" labelOnly="1" grandRow="1" outline="0" fieldPosition="0"/>
    </format>
    <format dxfId="1365">
      <pivotArea type="all" dataOnly="0" outline="0" fieldPosition="0"/>
    </format>
    <format dxfId="1364">
      <pivotArea field="8" type="button" dataOnly="0" labelOnly="1" outline="0" axis="axisRow" fieldPosition="0"/>
    </format>
    <format dxfId="1363">
      <pivotArea dataOnly="0" labelOnly="1" fieldPosition="0">
        <references count="1">
          <reference field="8" count="1">
            <x v="1"/>
          </reference>
        </references>
      </pivotArea>
    </format>
    <format dxfId="1362">
      <pivotArea dataOnly="0" labelOnly="1" grandRow="1" outline="0" fieldPosition="0"/>
    </format>
    <format dxfId="1361">
      <pivotArea type="all" dataOnly="0" outline="0" fieldPosition="0"/>
    </format>
    <format dxfId="1360">
      <pivotArea field="8" type="button" dataOnly="0" labelOnly="1" outline="0" axis="axisRow" fieldPosition="0"/>
    </format>
    <format dxfId="1359">
      <pivotArea dataOnly="0" labelOnly="1" fieldPosition="0">
        <references count="1">
          <reference field="8" count="1">
            <x v="2"/>
          </reference>
        </references>
      </pivotArea>
    </format>
    <format dxfId="1358">
      <pivotArea dataOnly="0" labelOnly="1" grandRow="1" outline="0" fieldPosition="0"/>
    </format>
    <format dxfId="1357">
      <pivotArea type="all" dataOnly="0" outline="0" fieldPosition="0"/>
    </format>
    <format dxfId="1356">
      <pivotArea type="all" dataOnly="0" outline="0" fieldPosition="0"/>
    </format>
    <format dxfId="1355">
      <pivotArea field="8" type="button" dataOnly="0" labelOnly="1" outline="0" axis="axisRow" fieldPosition="0"/>
    </format>
    <format dxfId="1354">
      <pivotArea dataOnly="0" labelOnly="1" fieldPosition="0">
        <references count="1">
          <reference field="8" count="0"/>
        </references>
      </pivotArea>
    </format>
    <format dxfId="1353">
      <pivotArea field="8" type="button" dataOnly="0" labelOnly="1" outline="0" axis="axisRow" fieldPosition="0"/>
    </format>
    <format dxfId="1352">
      <pivotArea field="8" type="button" dataOnly="0" labelOnly="1" outline="0" axis="axisRow" fieldPosition="0"/>
    </format>
    <format dxfId="1351">
      <pivotArea field="8" type="button" dataOnly="0" labelOnly="1" outline="0" axis="axisRow" fieldPosition="0"/>
    </format>
    <format dxfId="1350">
      <pivotArea type="all" dataOnly="0" outline="0" fieldPosition="0"/>
    </format>
    <format dxfId="1349">
      <pivotArea field="8" type="button" dataOnly="0" labelOnly="1" outline="0" axis="axisRow" fieldPosition="0"/>
    </format>
    <format dxfId="1348">
      <pivotArea dataOnly="0" labelOnly="1" fieldPosition="0">
        <references count="1">
          <reference field="8" count="0"/>
        </references>
      </pivotArea>
    </format>
    <format dxfId="1347">
      <pivotArea field="8" type="button" dataOnly="0" labelOnly="1" outline="0" axis="axisRow" fieldPosition="0"/>
    </format>
    <format dxfId="1346">
      <pivotArea dataOnly="0" labelOnly="1" fieldPosition="0">
        <references count="1">
          <reference field="8" count="1">
            <x v="0"/>
          </reference>
        </references>
      </pivotArea>
    </format>
    <format dxfId="1345">
      <pivotArea dataOnly="0" labelOnly="1" fieldPosition="0">
        <references count="1">
          <reference field="8" count="1">
            <x v="1"/>
          </reference>
        </references>
      </pivotArea>
    </format>
    <format dxfId="1344">
      <pivotArea dataOnly="0" labelOnly="1" fieldPosition="0">
        <references count="1">
          <reference field="8" count="1">
            <x v="2"/>
          </reference>
        </references>
      </pivotArea>
    </format>
    <format dxfId="1343">
      <pivotArea dataOnly="0" labelOnly="1" fieldPosition="0">
        <references count="1">
          <reference field="8" count="1">
            <x v="3"/>
          </reference>
        </references>
      </pivotArea>
    </format>
    <format dxfId="1342">
      <pivotArea dataOnly="0" labelOnly="1" fieldPosition="0">
        <references count="1">
          <reference field="8" count="1">
            <x v="0"/>
          </reference>
        </references>
      </pivotArea>
    </format>
    <format dxfId="1341">
      <pivotArea dataOnly="0" labelOnly="1" fieldPosition="0">
        <references count="1">
          <reference field="8" count="1">
            <x v="2"/>
          </reference>
        </references>
      </pivotArea>
    </format>
    <format dxfId="1340">
      <pivotArea dataOnly="0" labelOnly="1" fieldPosition="0">
        <references count="1">
          <reference field="8" count="1">
            <x v="3"/>
          </reference>
        </references>
      </pivotArea>
    </format>
    <format dxfId="1339">
      <pivotArea field="8" type="button" dataOnly="0" labelOnly="1" outline="0" axis="axisRow" fieldPosition="0"/>
    </format>
    <format dxfId="1338">
      <pivotArea field="8" type="button" dataOnly="0" labelOnly="1" outline="0" axis="axisRow" fieldPosition="0"/>
    </format>
    <format dxfId="1337">
      <pivotArea field="8" type="button" dataOnly="0" labelOnly="1" outline="0" axis="axisRow" fieldPosition="0"/>
    </format>
    <format dxfId="1336">
      <pivotArea dataOnly="0" labelOnly="1" fieldPosition="0">
        <references count="1">
          <reference field="8" count="1">
            <x v="1"/>
          </reference>
        </references>
      </pivotArea>
    </format>
    <format dxfId="1335">
      <pivotArea dataOnly="0" labelOnly="1" fieldPosition="0">
        <references count="1">
          <reference field="8" count="1">
            <x v="1"/>
          </reference>
        </references>
      </pivotArea>
    </format>
    <format dxfId="1334">
      <pivotArea type="all" dataOnly="0" outline="0" fieldPosition="0"/>
    </format>
    <format dxfId="1333">
      <pivotArea field="8" type="button" dataOnly="0" labelOnly="1" outline="0" axis="axisRow" fieldPosition="0"/>
    </format>
    <format dxfId="1332">
      <pivotArea dataOnly="0" labelOnly="1" fieldPosition="0">
        <references count="1">
          <reference field="8" count="0"/>
        </references>
      </pivotArea>
    </format>
    <format dxfId="1331">
      <pivotArea dataOnly="0" labelOnly="1" fieldPosition="0">
        <references count="1">
          <reference field="8" count="1">
            <x v="1"/>
          </reference>
        </references>
      </pivotArea>
    </format>
    <format dxfId="1330">
      <pivotArea dataOnly="0" labelOnly="1" fieldPosition="0">
        <references count="1">
          <reference field="8" count="1">
            <x v="5"/>
          </reference>
        </references>
      </pivotArea>
    </format>
    <format dxfId="1329">
      <pivotArea type="all" dataOnly="0" outline="0" fieldPosition="0"/>
    </format>
    <format dxfId="1328">
      <pivotArea field="8" type="button" dataOnly="0" labelOnly="1" outline="0" axis="axisRow" fieldPosition="0"/>
    </format>
    <format dxfId="1327">
      <pivotArea dataOnly="0" labelOnly="1" fieldPosition="0">
        <references count="1">
          <reference field="8" count="0"/>
        </references>
      </pivotArea>
    </format>
    <format dxfId="1326">
      <pivotArea type="all" dataOnly="0" outline="0" fieldPosition="0"/>
    </format>
    <format dxfId="1325">
      <pivotArea field="8" type="button" dataOnly="0" labelOnly="1" outline="0" axis="axisRow" fieldPosition="0"/>
    </format>
    <format dxfId="1324">
      <pivotArea dataOnly="0" labelOnly="1" fieldPosition="0">
        <references count="1">
          <reference field="8" count="2">
            <x v="1"/>
            <x v="2"/>
          </reference>
        </references>
      </pivotArea>
    </format>
    <format dxfId="1323">
      <pivotArea type="all" dataOnly="0" outline="0" fieldPosition="0"/>
    </format>
    <format dxfId="1322">
      <pivotArea field="8" type="button" dataOnly="0" labelOnly="1" outline="0" axis="axisRow" fieldPosition="0"/>
    </format>
    <format dxfId="1321">
      <pivotArea dataOnly="0" labelOnly="1" fieldPosition="0">
        <references count="1">
          <reference field="8" count="0"/>
        </references>
      </pivotArea>
    </format>
    <format dxfId="1320">
      <pivotArea field="8" type="button" dataOnly="0" labelOnly="1" outline="0" axis="axisRow" fieldPosition="0"/>
    </format>
    <format dxfId="1319">
      <pivotArea field="8" type="button" dataOnly="0" labelOnly="1" outline="0" axis="axisRow" fieldPosition="0"/>
    </format>
    <format dxfId="1318">
      <pivotArea field="12" type="button" dataOnly="0" labelOnly="1" outline="0" axis="axisRow" fieldPosition="2"/>
    </format>
    <format dxfId="1317">
      <pivotArea field="8" type="button" dataOnly="0" labelOnly="1" outline="0" axis="axisRow" fieldPosition="0"/>
    </format>
    <format dxfId="1316">
      <pivotArea field="12" type="button" dataOnly="0" labelOnly="1" outline="0" axis="axisRow" fieldPosition="2"/>
    </format>
    <format dxfId="1315">
      <pivotArea dataOnly="0" labelOnly="1" fieldPosition="0">
        <references count="1">
          <reference field="12" count="0"/>
        </references>
      </pivotArea>
    </format>
  </formats>
  <pivotTableStyleInfo name="PivotStyleMedium13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pivotTables/pivotTable6.xml><?xml version="1.0" encoding="utf-8"?>
<pivotTableDefinition xmlns="http://schemas.openxmlformats.org/spreadsheetml/2006/main" name="Projekty_financie" cacheId="0" applyNumberFormats="0" applyBorderFormats="0" applyFontFormats="0" applyPatternFormats="0" applyAlignmentFormats="0" applyWidthHeightFormats="1" dataCaption="Hodnoty" updatedVersion="6" minRefreshableVersion="3" showDrill="0" rowGrandTotals="0" colGrandTotals="0" itemPrintTitles="1" createdVersion="6" indent="0" outline="1" outlineData="1" multipleFieldFilters="0" rowHeaderCaption="Zoznam projektov">
  <location ref="B18:D55" firstHeaderRow="1" firstDataRow="1" firstDataCol="3"/>
  <pivotFields count="13">
    <pivotField axis="axisRow" compact="0" showAll="0" defaultSubtotal="0">
      <items count="225">
        <item m="1" x="212"/>
        <item m="1" x="154"/>
        <item m="1" x="159"/>
        <item m="1" x="187"/>
        <item m="1" x="192"/>
        <item m="1" x="139"/>
        <item m="1" x="214"/>
        <item m="1" x="213"/>
        <item m="1" x="136"/>
        <item m="1" x="173"/>
        <item m="1" x="149"/>
        <item m="1" x="143"/>
        <item m="1" x="174"/>
        <item m="1" x="206"/>
        <item m="1" x="184"/>
        <item m="1" x="185"/>
        <item m="1" x="186"/>
        <item m="1" x="217"/>
        <item x="1"/>
        <item x="2"/>
        <item m="1" x="135"/>
        <item x="6"/>
        <item x="114"/>
        <item x="7"/>
        <item x="79"/>
        <item x="8"/>
        <item m="1" x="146"/>
        <item x="80"/>
        <item m="1" x="193"/>
        <item m="1" x="150"/>
        <item x="115"/>
        <item x="14"/>
        <item m="1" x="165"/>
        <item x="16"/>
        <item m="1" x="153"/>
        <item x="17"/>
        <item x="19"/>
        <item m="1" x="152"/>
        <item x="20"/>
        <item x="21"/>
        <item m="1" x="133"/>
        <item x="22"/>
        <item x="24"/>
        <item x="25"/>
        <item x="116"/>
        <item x="26"/>
        <item m="1" x="144"/>
        <item m="1" x="209"/>
        <item x="84"/>
        <item m="1" x="148"/>
        <item m="1" x="211"/>
        <item m="1" x="156"/>
        <item m="1" x="176"/>
        <item m="1" x="218"/>
        <item x="118"/>
        <item m="1" x="201"/>
        <item x="119"/>
        <item x="31"/>
        <item x="32"/>
        <item x="85"/>
        <item x="33"/>
        <item m="1" x="137"/>
        <item x="86"/>
        <item x="88"/>
        <item x="34"/>
        <item x="35"/>
        <item x="89"/>
        <item m="1" x="177"/>
        <item x="37"/>
        <item m="1" x="199"/>
        <item x="122"/>
        <item m="1" x="191"/>
        <item m="1" x="197"/>
        <item m="1" x="221"/>
        <item m="1" x="161"/>
        <item m="1" x="205"/>
        <item m="1" x="147"/>
        <item m="1" x="138"/>
        <item m="1" x="220"/>
        <item x="96"/>
        <item m="1" x="216"/>
        <item m="1" x="163"/>
        <item x="39"/>
        <item m="1" x="155"/>
        <item m="1" x="182"/>
        <item x="124"/>
        <item m="1" x="178"/>
        <item m="1" x="188"/>
        <item m="1" x="222"/>
        <item m="1" x="215"/>
        <item x="40"/>
        <item x="41"/>
        <item m="1" x="190"/>
        <item x="42"/>
        <item x="105"/>
        <item x="44"/>
        <item x="46"/>
        <item m="1" x="162"/>
        <item x="47"/>
        <item x="48"/>
        <item m="1" x="202"/>
        <item x="50"/>
        <item x="51"/>
        <item x="52"/>
        <item m="1" x="158"/>
        <item x="54"/>
        <item x="55"/>
        <item x="57"/>
        <item x="58"/>
        <item x="59"/>
        <item x="60"/>
        <item x="64"/>
        <item x="65"/>
        <item x="126"/>
        <item x="107"/>
        <item x="66"/>
        <item m="1" x="140"/>
        <item m="1" x="175"/>
        <item x="68"/>
        <item m="1" x="183"/>
        <item m="1" x="179"/>
        <item x="69"/>
        <item x="109"/>
        <item m="1" x="198"/>
        <item m="1" x="141"/>
        <item x="110"/>
        <item m="1" x="145"/>
        <item m="1" x="200"/>
        <item m="1" x="224"/>
        <item m="1" x="166"/>
        <item m="1" x="131"/>
        <item x="74"/>
        <item x="75"/>
        <item m="1" x="210"/>
        <item m="1" x="196"/>
        <item x="112"/>
        <item x="113"/>
        <item m="1" x="164"/>
        <item x="128"/>
        <item x="76"/>
        <item m="1" x="157"/>
        <item x="77"/>
        <item m="1" x="151"/>
        <item x="78"/>
        <item m="1" x="171"/>
        <item x="0"/>
        <item x="3"/>
        <item x="4"/>
        <item x="5"/>
        <item x="9"/>
        <item x="12"/>
        <item x="23"/>
        <item m="1" x="207"/>
        <item m="1" x="204"/>
        <item x="43"/>
        <item x="56"/>
        <item x="61"/>
        <item m="1" x="167"/>
        <item x="117"/>
        <item x="127"/>
        <item m="1" x="130"/>
        <item m="1" x="194"/>
        <item x="102"/>
        <item x="106"/>
        <item x="108"/>
        <item x="10"/>
        <item x="18"/>
        <item m="1" x="129"/>
        <item m="1" x="160"/>
        <item x="38"/>
        <item x="45"/>
        <item x="62"/>
        <item x="67"/>
        <item m="1" x="168"/>
        <item x="82"/>
        <item m="1" x="170"/>
        <item x="87"/>
        <item x="91"/>
        <item m="1" x="169"/>
        <item x="95"/>
        <item x="97"/>
        <item x="98"/>
        <item m="1" x="203"/>
        <item m="1" x="134"/>
        <item x="120"/>
        <item m="1" x="142"/>
        <item x="125"/>
        <item m="1" x="172"/>
        <item m="1" x="189"/>
        <item m="1" x="223"/>
        <item m="1" x="180"/>
        <item m="1" x="181"/>
        <item x="73"/>
        <item x="81"/>
        <item x="83"/>
        <item x="90"/>
        <item x="92"/>
        <item x="93"/>
        <item x="94"/>
        <item x="103"/>
        <item x="104"/>
        <item x="111"/>
        <item x="121"/>
        <item x="123"/>
        <item m="1" x="195"/>
        <item x="28"/>
        <item m="1" x="219"/>
        <item x="53"/>
        <item m="1" x="132"/>
        <item m="1" x="208"/>
        <item x="11"/>
        <item x="13"/>
        <item x="27"/>
        <item x="29"/>
        <item x="30"/>
        <item x="36"/>
        <item x="63"/>
        <item x="70"/>
        <item x="71"/>
        <item x="72"/>
        <item x="49"/>
        <item x="15"/>
        <item x="99"/>
        <item x="101"/>
        <item x="100"/>
      </items>
    </pivotField>
    <pivotField showAll="0"/>
    <pivotField showAll="0" defaultSubtotal="0"/>
    <pivotField showAll="0" defaultSubtotal="0"/>
    <pivotField axis="axisRow" compact="0" showAll="0">
      <items count="23">
        <item x="0"/>
        <item x="7"/>
        <item x="2"/>
        <item x="12"/>
        <item x="1"/>
        <item x="6"/>
        <item m="1" x="17"/>
        <item x="15"/>
        <item x="13"/>
        <item x="14"/>
        <item x="10"/>
        <item x="11"/>
        <item x="8"/>
        <item m="1" x="18"/>
        <item m="1" x="19"/>
        <item x="5"/>
        <item m="1" x="20"/>
        <item m="1" x="21"/>
        <item x="3"/>
        <item x="4"/>
        <item x="9"/>
        <item x="16"/>
        <item t="default"/>
      </items>
    </pivotField>
    <pivotField showAll="0"/>
    <pivotField showAll="0"/>
    <pivotField axis="axisRow" showAll="0">
      <items count="15">
        <item m="1" x="8"/>
        <item m="1" x="10"/>
        <item x="1"/>
        <item x="4"/>
        <item m="1" x="11"/>
        <item x="0"/>
        <item x="2"/>
        <item m="1" x="12"/>
        <item x="3"/>
        <item m="1" x="13"/>
        <item x="6"/>
        <item x="5"/>
        <item m="1" x="9"/>
        <item x="7"/>
        <item t="default"/>
      </items>
    </pivotField>
    <pivotField axis="axisRow" showAll="0">
      <items count="8">
        <item m="1" x="4"/>
        <item m="1" x="6"/>
        <item x="0"/>
        <item x="3"/>
        <item x="2"/>
        <item x="1"/>
        <item m="1" x="5"/>
        <item t="default"/>
      </items>
    </pivotField>
    <pivotField showAll="0" defaultSubtotal="0">
      <items count="32">
        <item h="1" x="8"/>
        <item h="1" m="1" x="22"/>
        <item h="1" m="1" x="29"/>
        <item h="1" m="1" x="28"/>
        <item h="1" x="12"/>
        <item h="1" x="4"/>
        <item h="1" m="1" x="26"/>
        <item h="1" m="1" x="25"/>
        <item h="1" x="16"/>
        <item h="1" x="17"/>
        <item h="1" x="15"/>
        <item h="1" x="5"/>
        <item h="1" x="1"/>
        <item h="1" x="19"/>
        <item h="1" x="10"/>
        <item h="1" m="1" x="23"/>
        <item h="1" m="1" x="27"/>
        <item h="1" x="13"/>
        <item h="1" x="7"/>
        <item h="1" x="6"/>
        <item x="14"/>
        <item h="1" x="9"/>
        <item h="1" x="2"/>
        <item h="1" m="1" x="30"/>
        <item h="1" x="3"/>
        <item h="1" x="11"/>
        <item h="1" m="1" x="24"/>
        <item h="1" m="1" x="21"/>
        <item h="1" x="0"/>
        <item h="1" m="1" x="31"/>
        <item h="1" x="18"/>
        <item h="1" m="1" x="20"/>
      </items>
    </pivotField>
    <pivotField showAll="0" defaultSubtotal="0"/>
    <pivotField showAll="0" defaultSubtotal="0"/>
    <pivotField name="Synergická skladba" axis="axisRow" compact="0" showAll="0" defaultSubtotal="0">
      <items count="139">
        <item x="72"/>
        <item x="42"/>
        <item x="73"/>
        <item x="1"/>
        <item x="67"/>
        <item x="10"/>
        <item x="40"/>
        <item x="68"/>
        <item x="9"/>
        <item x="55"/>
        <item x="56"/>
        <item x="14"/>
        <item x="19"/>
        <item x="17"/>
        <item x="18"/>
        <item x="15"/>
        <item x="32"/>
        <item x="31"/>
        <item x="24"/>
        <item x="5"/>
        <item x="4"/>
        <item x="81"/>
        <item x="38"/>
        <item x="57"/>
        <item x="62"/>
        <item x="21"/>
        <item x="16"/>
        <item x="36"/>
        <item x="48"/>
        <item x="80"/>
        <item x="63"/>
        <item x="47"/>
        <item x="52"/>
        <item x="58"/>
        <item x="76"/>
        <item x="46"/>
        <item x="39"/>
        <item x="37"/>
        <item x="28"/>
        <item x="66"/>
        <item x="79"/>
        <item x="22"/>
        <item x="23"/>
        <item x="45"/>
        <item x="75"/>
        <item x="12"/>
        <item x="13"/>
        <item x="11"/>
        <item x="34"/>
        <item x="8"/>
        <item x="44"/>
        <item x="71"/>
        <item x="51"/>
        <item x="60"/>
        <item x="64"/>
        <item x="65"/>
        <item x="70"/>
        <item x="49"/>
        <item x="59"/>
        <item x="27"/>
        <item x="26"/>
        <item x="20"/>
        <item x="0"/>
        <item x="74"/>
        <item x="50"/>
        <item x="33"/>
        <item x="69"/>
        <item x="30"/>
        <item x="2"/>
        <item x="25"/>
        <item x="41"/>
        <item x="77"/>
        <item x="43"/>
        <item x="54"/>
        <item x="3"/>
        <item x="6"/>
        <item x="78"/>
        <item x="7"/>
        <item x="61"/>
        <item x="53"/>
        <item x="29"/>
        <item x="35"/>
        <item m="1" x="135"/>
        <item m="1" x="138"/>
        <item m="1" x="136"/>
        <item m="1" x="134"/>
        <item m="1" x="137"/>
        <item x="82"/>
        <item x="83"/>
        <item x="84"/>
        <item x="85"/>
        <item x="86"/>
        <item x="87"/>
        <item x="88"/>
        <item x="89"/>
        <item x="90"/>
        <item x="91"/>
        <item x="92"/>
        <item x="93"/>
        <item x="94"/>
        <item x="95"/>
        <item x="96"/>
        <item x="97"/>
        <item x="98"/>
        <item x="99"/>
        <item x="100"/>
        <item x="101"/>
        <item x="102"/>
        <item x="103"/>
        <item x="104"/>
        <item x="105"/>
        <item x="106"/>
        <item x="107"/>
        <item x="108"/>
        <item x="109"/>
        <item x="110"/>
        <item x="111"/>
        <item x="112"/>
        <item x="113"/>
        <item x="114"/>
        <item x="115"/>
        <item x="116"/>
        <item x="117"/>
        <item x="118"/>
        <item x="119"/>
        <item x="120"/>
        <item x="121"/>
        <item x="122"/>
        <item x="123"/>
        <item x="124"/>
        <item x="125"/>
        <item x="126"/>
        <item x="127"/>
        <item x="128"/>
        <item x="129"/>
        <item x="130"/>
        <item x="131"/>
        <item x="132"/>
        <item x="133"/>
      </items>
    </pivotField>
  </pivotFields>
  <rowFields count="5">
    <field x="7"/>
    <field x="8"/>
    <field x="4"/>
    <field x="0"/>
    <field x="12"/>
  </rowFields>
  <rowItems count="37">
    <i>
      <x v="6"/>
    </i>
    <i r="1">
      <x v="3"/>
    </i>
    <i r="2">
      <x v="1"/>
    </i>
    <i r="3">
      <x v="85"/>
    </i>
    <i r="4">
      <x v="134"/>
    </i>
    <i r="3">
      <x v="158"/>
    </i>
    <i r="4">
      <x v="127"/>
    </i>
    <i r="3">
      <x v="202"/>
    </i>
    <i r="4">
      <x v="131"/>
    </i>
    <i r="2">
      <x v="18"/>
    </i>
    <i r="3">
      <x v="138"/>
    </i>
    <i r="4">
      <x v="138"/>
    </i>
    <i r="1">
      <x v="4"/>
    </i>
    <i r="2">
      <x v="18"/>
    </i>
    <i r="3">
      <x v="30"/>
    </i>
    <i r="4">
      <x v="125"/>
    </i>
    <i r="3">
      <x v="44"/>
    </i>
    <i r="4">
      <x v="126"/>
    </i>
    <i r="3">
      <x v="70"/>
    </i>
    <i r="4">
      <x v="132"/>
    </i>
    <i r="3">
      <x v="203"/>
    </i>
    <i r="4">
      <x v="133"/>
    </i>
    <i r="1">
      <x v="5"/>
    </i>
    <i r="2">
      <x v="1"/>
    </i>
    <i r="3">
      <x v="54"/>
    </i>
    <i r="4">
      <x v="128"/>
    </i>
    <i r="3">
      <x v="99"/>
    </i>
    <i r="4">
      <x v="73"/>
    </i>
    <i r="3">
      <x v="113"/>
    </i>
    <i r="4">
      <x v="136"/>
    </i>
    <i r="3">
      <x v="159"/>
    </i>
    <i r="4">
      <x v="137"/>
    </i>
    <i>
      <x v="13"/>
    </i>
    <i r="1">
      <x v="3"/>
    </i>
    <i r="2">
      <x v="7"/>
    </i>
    <i r="3">
      <x v="194"/>
    </i>
    <i r="4">
      <x v="91"/>
    </i>
  </rowItems>
  <colItems count="1">
    <i/>
  </colItems>
  <formats count="103">
    <format dxfId="1314">
      <pivotArea field="4" type="button" dataOnly="0" labelOnly="1" outline="0" axis="axisRow" fieldPosition="2"/>
    </format>
    <format dxfId="1313">
      <pivotArea dataOnly="0" labelOnly="1" outline="0" axis="axisValues" fieldPosition="0"/>
    </format>
    <format dxfId="1312">
      <pivotArea dataOnly="0" labelOnly="1" outline="0" axis="axisValues" fieldPosition="0"/>
    </format>
    <format dxfId="1311">
      <pivotArea field="4" type="button" dataOnly="0" labelOnly="1" outline="0" axis="axisRow" fieldPosition="2"/>
    </format>
    <format dxfId="1310">
      <pivotArea dataOnly="0" labelOnly="1" outline="0" axis="axisValues" fieldPosition="0"/>
    </format>
    <format dxfId="1309">
      <pivotArea dataOnly="0" labelOnly="1" outline="0" axis="axisValues" fieldPosition="0"/>
    </format>
    <format dxfId="1308">
      <pivotArea field="4" type="button" dataOnly="0" labelOnly="1" outline="0" axis="axisRow" fieldPosition="2"/>
    </format>
    <format dxfId="1307">
      <pivotArea dataOnly="0" labelOnly="1" outline="0" axis="axisValues" fieldPosition="0"/>
    </format>
    <format dxfId="1306">
      <pivotArea dataOnly="0" labelOnly="1" outline="0" axis="axisValues" fieldPosition="0"/>
    </format>
    <format dxfId="1305">
      <pivotArea field="4" type="button" dataOnly="0" labelOnly="1" outline="0" axis="axisRow" fieldPosition="2"/>
    </format>
    <format dxfId="1304">
      <pivotArea dataOnly="0" labelOnly="1" outline="0" axis="axisValues" fieldPosition="0"/>
    </format>
    <format dxfId="1303">
      <pivotArea dataOnly="0" labelOnly="1" outline="0" axis="axisValues" fieldPosition="0"/>
    </format>
    <format dxfId="1302">
      <pivotArea type="all" dataOnly="0" outline="0" fieldPosition="0"/>
    </format>
    <format dxfId="1301">
      <pivotArea field="7" type="button" dataOnly="0" labelOnly="1" outline="0" axis="axisRow" fieldPosition="0"/>
    </format>
    <format dxfId="1300">
      <pivotArea dataOnly="0" labelOnly="1" fieldPosition="0">
        <references count="1">
          <reference field="7" count="0"/>
        </references>
      </pivotArea>
    </format>
    <format dxfId="1299">
      <pivotArea dataOnly="0" labelOnly="1" fieldPosition="0">
        <references count="2">
          <reference field="4" count="4">
            <x v="0"/>
            <x v="4"/>
            <x v="5"/>
            <x v="15"/>
          </reference>
          <reference field="7" count="1" selected="0">
            <x v="2"/>
          </reference>
        </references>
      </pivotArea>
    </format>
    <format dxfId="1298">
      <pivotArea dataOnly="0" labelOnly="1" fieldPosition="0">
        <references count="2">
          <reference field="4" count="2">
            <x v="5"/>
            <x v="9"/>
          </reference>
          <reference field="7" count="1" selected="0">
            <x v="3"/>
          </reference>
        </references>
      </pivotArea>
    </format>
    <format dxfId="1297">
      <pivotArea dataOnly="0" labelOnly="1" fieldPosition="0">
        <references count="2">
          <reference field="4" count="2">
            <x v="0"/>
            <x v="2"/>
          </reference>
          <reference field="7" count="1" selected="0">
            <x v="5"/>
          </reference>
        </references>
      </pivotArea>
    </format>
    <format dxfId="1296">
      <pivotArea dataOnly="0" labelOnly="1" fieldPosition="0">
        <references count="2">
          <reference field="4" count="6">
            <x v="1"/>
            <x v="2"/>
            <x v="10"/>
            <x v="11"/>
            <x v="18"/>
            <x v="19"/>
          </reference>
          <reference field="7" count="1" selected="0">
            <x v="6"/>
          </reference>
        </references>
      </pivotArea>
    </format>
    <format dxfId="1295">
      <pivotArea dataOnly="0" labelOnly="1" fieldPosition="0">
        <references count="2">
          <reference field="4" count="1">
            <x v="0"/>
          </reference>
          <reference field="7" count="1" selected="0">
            <x v="8"/>
          </reference>
        </references>
      </pivotArea>
    </format>
    <format dxfId="1294">
      <pivotArea dataOnly="0" labelOnly="1" fieldPosition="0">
        <references count="2">
          <reference field="4" count="1">
            <x v="3"/>
          </reference>
          <reference field="7" count="1" selected="0">
            <x v="10"/>
          </reference>
        </references>
      </pivotArea>
    </format>
    <format dxfId="1293">
      <pivotArea dataOnly="0" labelOnly="1" fieldPosition="0">
        <references count="2">
          <reference field="4" count="2">
            <x v="10"/>
            <x v="12"/>
          </reference>
          <reference field="7" count="1" selected="0">
            <x v="11"/>
          </reference>
        </references>
      </pivotArea>
    </format>
    <format dxfId="1292">
      <pivotArea dataOnly="0" labelOnly="1" fieldPosition="0">
        <references count="2">
          <reference field="4" count="2">
            <x v="7"/>
            <x v="8"/>
          </reference>
          <reference field="7" count="1" selected="0">
            <x v="13"/>
          </reference>
        </references>
      </pivotArea>
    </format>
    <format dxfId="1291">
      <pivotArea type="all" dataOnly="0" outline="0" fieldPosition="0"/>
    </format>
    <format dxfId="1290">
      <pivotArea field="7" type="button" dataOnly="0" labelOnly="1" outline="0" axis="axisRow" fieldPosition="0"/>
    </format>
    <format dxfId="1289">
      <pivotArea dataOnly="0" labelOnly="1" fieldPosition="0">
        <references count="1">
          <reference field="7" count="0"/>
        </references>
      </pivotArea>
    </format>
    <format dxfId="1288">
      <pivotArea dataOnly="0" labelOnly="1" fieldPosition="0">
        <references count="2">
          <reference field="4" count="4">
            <x v="0"/>
            <x v="4"/>
            <x v="5"/>
            <x v="15"/>
          </reference>
          <reference field="7" count="1" selected="0">
            <x v="2"/>
          </reference>
        </references>
      </pivotArea>
    </format>
    <format dxfId="1287">
      <pivotArea dataOnly="0" labelOnly="1" fieldPosition="0">
        <references count="2">
          <reference field="4" count="2">
            <x v="5"/>
            <x v="9"/>
          </reference>
          <reference field="7" count="1" selected="0">
            <x v="3"/>
          </reference>
        </references>
      </pivotArea>
    </format>
    <format dxfId="1286">
      <pivotArea dataOnly="0" labelOnly="1" fieldPosition="0">
        <references count="2">
          <reference field="4" count="2">
            <x v="0"/>
            <x v="2"/>
          </reference>
          <reference field="7" count="1" selected="0">
            <x v="5"/>
          </reference>
        </references>
      </pivotArea>
    </format>
    <format dxfId="1285">
      <pivotArea dataOnly="0" labelOnly="1" fieldPosition="0">
        <references count="2">
          <reference field="4" count="6">
            <x v="1"/>
            <x v="2"/>
            <x v="10"/>
            <x v="11"/>
            <x v="18"/>
            <x v="19"/>
          </reference>
          <reference field="7" count="1" selected="0">
            <x v="6"/>
          </reference>
        </references>
      </pivotArea>
    </format>
    <format dxfId="1284">
      <pivotArea dataOnly="0" labelOnly="1" fieldPosition="0">
        <references count="2">
          <reference field="4" count="1">
            <x v="0"/>
          </reference>
          <reference field="7" count="1" selected="0">
            <x v="8"/>
          </reference>
        </references>
      </pivotArea>
    </format>
    <format dxfId="1283">
      <pivotArea dataOnly="0" labelOnly="1" fieldPosition="0">
        <references count="2">
          <reference field="4" count="1">
            <x v="3"/>
          </reference>
          <reference field="7" count="1" selected="0">
            <x v="10"/>
          </reference>
        </references>
      </pivotArea>
    </format>
    <format dxfId="1282">
      <pivotArea dataOnly="0" labelOnly="1" fieldPosition="0">
        <references count="2">
          <reference field="4" count="2">
            <x v="10"/>
            <x v="12"/>
          </reference>
          <reference field="7" count="1" selected="0">
            <x v="11"/>
          </reference>
        </references>
      </pivotArea>
    </format>
    <format dxfId="1281">
      <pivotArea dataOnly="0" labelOnly="1" fieldPosition="0">
        <references count="2">
          <reference field="4" count="2">
            <x v="7"/>
            <x v="8"/>
          </reference>
          <reference field="7" count="1" selected="0">
            <x v="13"/>
          </reference>
        </references>
      </pivotArea>
    </format>
    <format dxfId="1280">
      <pivotArea type="all" dataOnly="0" outline="0" fieldPosition="0"/>
    </format>
    <format dxfId="1279">
      <pivotArea field="7" type="button" dataOnly="0" labelOnly="1" outline="0" axis="axisRow" fieldPosition="0"/>
    </format>
    <format dxfId="1278">
      <pivotArea dataOnly="0" labelOnly="1" fieldPosition="0">
        <references count="1">
          <reference field="7" count="0"/>
        </references>
      </pivotArea>
    </format>
    <format dxfId="1277">
      <pivotArea dataOnly="0" labelOnly="1" fieldPosition="0">
        <references count="2">
          <reference field="4" count="4">
            <x v="0"/>
            <x v="4"/>
            <x v="5"/>
            <x v="15"/>
          </reference>
          <reference field="7" count="1" selected="0">
            <x v="2"/>
          </reference>
        </references>
      </pivotArea>
    </format>
    <format dxfId="1276">
      <pivotArea dataOnly="0" labelOnly="1" fieldPosition="0">
        <references count="2">
          <reference field="4" count="2">
            <x v="5"/>
            <x v="9"/>
          </reference>
          <reference field="7" count="1" selected="0">
            <x v="3"/>
          </reference>
        </references>
      </pivotArea>
    </format>
    <format dxfId="1275">
      <pivotArea dataOnly="0" labelOnly="1" fieldPosition="0">
        <references count="2">
          <reference field="4" count="2">
            <x v="0"/>
            <x v="2"/>
          </reference>
          <reference field="7" count="1" selected="0">
            <x v="5"/>
          </reference>
        </references>
      </pivotArea>
    </format>
    <format dxfId="1274">
      <pivotArea dataOnly="0" labelOnly="1" fieldPosition="0">
        <references count="2">
          <reference field="4" count="6">
            <x v="1"/>
            <x v="2"/>
            <x v="10"/>
            <x v="11"/>
            <x v="18"/>
            <x v="19"/>
          </reference>
          <reference field="7" count="1" selected="0">
            <x v="6"/>
          </reference>
        </references>
      </pivotArea>
    </format>
    <format dxfId="1273">
      <pivotArea dataOnly="0" labelOnly="1" fieldPosition="0">
        <references count="2">
          <reference field="4" count="1">
            <x v="0"/>
          </reference>
          <reference field="7" count="1" selected="0">
            <x v="8"/>
          </reference>
        </references>
      </pivotArea>
    </format>
    <format dxfId="1272">
      <pivotArea dataOnly="0" labelOnly="1" fieldPosition="0">
        <references count="2">
          <reference field="4" count="1">
            <x v="3"/>
          </reference>
          <reference field="7" count="1" selected="0">
            <x v="10"/>
          </reference>
        </references>
      </pivotArea>
    </format>
    <format dxfId="1271">
      <pivotArea dataOnly="0" labelOnly="1" fieldPosition="0">
        <references count="2">
          <reference field="4" count="2">
            <x v="10"/>
            <x v="12"/>
          </reference>
          <reference field="7" count="1" selected="0">
            <x v="11"/>
          </reference>
        </references>
      </pivotArea>
    </format>
    <format dxfId="1270">
      <pivotArea dataOnly="0" labelOnly="1" fieldPosition="0">
        <references count="2">
          <reference field="4" count="2">
            <x v="7"/>
            <x v="8"/>
          </reference>
          <reference field="7" count="1" selected="0">
            <x v="13"/>
          </reference>
        </references>
      </pivotArea>
    </format>
    <format dxfId="1269">
      <pivotArea dataOnly="0" labelOnly="1" outline="0" axis="axisValues" fieldPosition="0"/>
    </format>
    <format dxfId="1268">
      <pivotArea dataOnly="0" labelOnly="1" outline="0" axis="axisValues" fieldPosition="0"/>
    </format>
    <format dxfId="1267">
      <pivotArea outline="0" collapsedLevelsAreSubtotals="1" fieldPosition="0"/>
    </format>
    <format dxfId="1266">
      <pivotArea outline="0" collapsedLevelsAreSubtotals="1" fieldPosition="0"/>
    </format>
    <format dxfId="1265">
      <pivotArea outline="0" collapsedLevelsAreSubtotals="1" fieldPosition="0"/>
    </format>
    <format dxfId="1264">
      <pivotArea type="all" dataOnly="0" outline="0" fieldPosition="0"/>
    </format>
    <format dxfId="1263">
      <pivotArea outline="0" collapsedLevelsAreSubtotals="1" fieldPosition="0"/>
    </format>
    <format dxfId="1262">
      <pivotArea field="7" type="button" dataOnly="0" labelOnly="1" outline="0" axis="axisRow" fieldPosition="0"/>
    </format>
    <format dxfId="1261">
      <pivotArea dataOnly="0" labelOnly="1" outline="0" axis="axisValues" fieldPosition="0"/>
    </format>
    <format dxfId="1260">
      <pivotArea dataOnly="0" labelOnly="1" fieldPosition="0">
        <references count="1">
          <reference field="7" count="0"/>
        </references>
      </pivotArea>
    </format>
    <format dxfId="1259">
      <pivotArea dataOnly="0" labelOnly="1" fieldPosition="0">
        <references count="2">
          <reference field="4" count="4">
            <x v="0"/>
            <x v="4"/>
            <x v="5"/>
            <x v="15"/>
          </reference>
          <reference field="7" count="1" selected="0">
            <x v="2"/>
          </reference>
        </references>
      </pivotArea>
    </format>
    <format dxfId="1258">
      <pivotArea dataOnly="0" labelOnly="1" fieldPosition="0">
        <references count="2">
          <reference field="4" count="2">
            <x v="5"/>
            <x v="9"/>
          </reference>
          <reference field="7" count="1" selected="0">
            <x v="3"/>
          </reference>
        </references>
      </pivotArea>
    </format>
    <format dxfId="1257">
      <pivotArea dataOnly="0" labelOnly="1" fieldPosition="0">
        <references count="2">
          <reference field="4" count="2">
            <x v="0"/>
            <x v="2"/>
          </reference>
          <reference field="7" count="1" selected="0">
            <x v="5"/>
          </reference>
        </references>
      </pivotArea>
    </format>
    <format dxfId="1256">
      <pivotArea dataOnly="0" labelOnly="1" fieldPosition="0">
        <references count="2">
          <reference field="4" count="6">
            <x v="1"/>
            <x v="2"/>
            <x v="10"/>
            <x v="11"/>
            <x v="18"/>
            <x v="19"/>
          </reference>
          <reference field="7" count="1" selected="0">
            <x v="6"/>
          </reference>
        </references>
      </pivotArea>
    </format>
    <format dxfId="1255">
      <pivotArea dataOnly="0" labelOnly="1" fieldPosition="0">
        <references count="2">
          <reference field="4" count="1">
            <x v="0"/>
          </reference>
          <reference field="7" count="1" selected="0">
            <x v="8"/>
          </reference>
        </references>
      </pivotArea>
    </format>
    <format dxfId="1254">
      <pivotArea dataOnly="0" labelOnly="1" fieldPosition="0">
        <references count="2">
          <reference field="4" count="1">
            <x v="3"/>
          </reference>
          <reference field="7" count="1" selected="0">
            <x v="10"/>
          </reference>
        </references>
      </pivotArea>
    </format>
    <format dxfId="1253">
      <pivotArea dataOnly="0" labelOnly="1" fieldPosition="0">
        <references count="2">
          <reference field="4" count="2">
            <x v="10"/>
            <x v="12"/>
          </reference>
          <reference field="7" count="1" selected="0">
            <x v="11"/>
          </reference>
        </references>
      </pivotArea>
    </format>
    <format dxfId="1252">
      <pivotArea dataOnly="0" labelOnly="1" fieldPosition="0">
        <references count="2">
          <reference field="4" count="2">
            <x v="7"/>
            <x v="8"/>
          </reference>
          <reference field="7" count="1" selected="0">
            <x v="13"/>
          </reference>
        </references>
      </pivotArea>
    </format>
    <format dxfId="1251">
      <pivotArea dataOnly="0" labelOnly="1" outline="0" axis="axisValues" fieldPosition="0"/>
    </format>
    <format dxfId="1250">
      <pivotArea type="all" dataOnly="0" outline="0" fieldPosition="0"/>
    </format>
    <format dxfId="1249">
      <pivotArea outline="0" collapsedLevelsAreSubtotals="1" fieldPosition="0"/>
    </format>
    <format dxfId="1248">
      <pivotArea field="7" type="button" dataOnly="0" labelOnly="1" outline="0" axis="axisRow" fieldPosition="0"/>
    </format>
    <format dxfId="1247">
      <pivotArea dataOnly="0" labelOnly="1" outline="0" axis="axisValues" fieldPosition="0"/>
    </format>
    <format dxfId="1246">
      <pivotArea dataOnly="0" labelOnly="1" fieldPosition="0">
        <references count="1">
          <reference field="7" count="1">
            <x v="2"/>
          </reference>
        </references>
      </pivotArea>
    </format>
    <format dxfId="1245">
      <pivotArea dataOnly="0" labelOnly="1" fieldPosition="0">
        <references count="2">
          <reference field="4" count="2">
            <x v="0"/>
            <x v="15"/>
          </reference>
          <reference field="7" count="1" selected="0">
            <x v="2"/>
          </reference>
        </references>
      </pivotArea>
    </format>
    <format dxfId="1244">
      <pivotArea dataOnly="0" labelOnly="1" outline="0" axis="axisValues" fieldPosition="0"/>
    </format>
    <format dxfId="1243">
      <pivotArea type="all" dataOnly="0" outline="0" fieldPosition="0"/>
    </format>
    <format dxfId="1242">
      <pivotArea outline="0" collapsedLevelsAreSubtotals="1" fieldPosition="0"/>
    </format>
    <format dxfId="1241">
      <pivotArea field="7" type="button" dataOnly="0" labelOnly="1" outline="0" axis="axisRow" fieldPosition="0"/>
    </format>
    <format dxfId="1240">
      <pivotArea dataOnly="0" labelOnly="1" outline="0" axis="axisValues" fieldPosition="0"/>
    </format>
    <format dxfId="1239">
      <pivotArea dataOnly="0" labelOnly="1" fieldPosition="0">
        <references count="1">
          <reference field="7" count="3">
            <x v="2"/>
            <x v="3"/>
            <x v="5"/>
          </reference>
        </references>
      </pivotArea>
    </format>
    <format dxfId="1238">
      <pivotArea dataOnly="0" labelOnly="1" fieldPosition="0">
        <references count="2">
          <reference field="4" count="1">
            <x v="0"/>
          </reference>
          <reference field="7" count="1" selected="0">
            <x v="2"/>
          </reference>
        </references>
      </pivotArea>
    </format>
    <format dxfId="1237">
      <pivotArea dataOnly="0" labelOnly="1" fieldPosition="0">
        <references count="2">
          <reference field="4" count="1">
            <x v="5"/>
          </reference>
          <reference field="7" count="1" selected="0">
            <x v="3"/>
          </reference>
        </references>
      </pivotArea>
    </format>
    <format dxfId="1236">
      <pivotArea dataOnly="0" labelOnly="1" fieldPosition="0">
        <references count="2">
          <reference field="4" count="2">
            <x v="0"/>
            <x v="2"/>
          </reference>
          <reference field="7" count="1" selected="0">
            <x v="5"/>
          </reference>
        </references>
      </pivotArea>
    </format>
    <format dxfId="1235">
      <pivotArea dataOnly="0" labelOnly="1" outline="0" axis="axisValues" fieldPosition="0"/>
    </format>
    <format dxfId="1234">
      <pivotArea dataOnly="0" labelOnly="1" outline="0" fieldPosition="0">
        <references count="3">
          <reference field="0" count="1">
            <x v="164"/>
          </reference>
          <reference field="4" count="1" selected="0">
            <x v="8"/>
          </reference>
          <reference field="7" count="1" selected="0">
            <x v="5"/>
          </reference>
        </references>
      </pivotArea>
    </format>
    <format dxfId="1233">
      <pivotArea dataOnly="0" labelOnly="1" outline="0" fieldPosition="0">
        <references count="3">
          <reference field="0" count="1">
            <x v="164"/>
          </reference>
          <reference field="4" count="1" selected="0">
            <x v="8"/>
          </reference>
          <reference field="7" count="1" selected="0">
            <x v="5"/>
          </reference>
        </references>
      </pivotArea>
    </format>
    <format dxfId="1232">
      <pivotArea field="12" type="button" dataOnly="0" labelOnly="1" outline="0" axis="axisRow" fieldPosition="4"/>
    </format>
    <format dxfId="1231">
      <pivotArea field="7" type="button" dataOnly="0" labelOnly="1" outline="0" axis="axisRow" fieldPosition="0"/>
    </format>
    <format dxfId="1230">
      <pivotArea field="12" type="button" dataOnly="0" labelOnly="1" outline="0" axis="axisRow" fieldPosition="4"/>
    </format>
    <format dxfId="1229">
      <pivotArea field="7" type="button" dataOnly="0" labelOnly="1" outline="0" axis="axisRow" fieldPosition="0"/>
    </format>
    <format dxfId="1228">
      <pivotArea field="12" type="button" dataOnly="0" labelOnly="1" outline="0" axis="axisRow" fieldPosition="4"/>
    </format>
    <format dxfId="1227">
      <pivotArea field="0" type="button" dataOnly="0" labelOnly="1" outline="0" axis="axisRow" fieldPosition="3"/>
    </format>
    <format dxfId="1226">
      <pivotArea dataOnly="0" fieldPosition="0">
        <references count="1">
          <reference field="7" count="1">
            <x v="2"/>
          </reference>
        </references>
      </pivotArea>
    </format>
    <format dxfId="1225">
      <pivotArea dataOnly="0" fieldPosition="0">
        <references count="1">
          <reference field="7" count="1">
            <x v="6"/>
          </reference>
        </references>
      </pivotArea>
    </format>
    <format dxfId="1224">
      <pivotArea dataOnly="0" labelOnly="1" fieldPosition="0">
        <references count="1">
          <reference field="7" count="1">
            <x v="2"/>
          </reference>
        </references>
      </pivotArea>
    </format>
    <format dxfId="1223">
      <pivotArea dataOnly="0" labelOnly="1" fieldPosition="0">
        <references count="1">
          <reference field="7" count="0"/>
        </references>
      </pivotArea>
    </format>
    <format dxfId="1222">
      <pivotArea dataOnly="0" labelOnly="1" fieldPosition="0">
        <references count="1">
          <reference field="7" count="0"/>
        </references>
      </pivotArea>
    </format>
    <format dxfId="1221">
      <pivotArea dataOnly="0" labelOnly="1" fieldPosition="0">
        <references count="1">
          <reference field="0" count="0"/>
        </references>
      </pivotArea>
    </format>
    <format dxfId="1220">
      <pivotArea dataOnly="0" labelOnly="1" fieldPosition="0">
        <references count="1">
          <reference field="12" count="0"/>
        </references>
      </pivotArea>
    </format>
    <format dxfId="1219">
      <pivotArea dataOnly="0" labelOnly="1" fieldPosition="0">
        <references count="1">
          <reference field="12" count="0"/>
        </references>
      </pivotArea>
    </format>
    <format dxfId="1218">
      <pivotArea dataOnly="0" fieldPosition="0">
        <references count="1">
          <reference field="4" count="1">
            <x v="0"/>
          </reference>
        </references>
      </pivotArea>
    </format>
    <format dxfId="1217">
      <pivotArea dataOnly="0" labelOnly="1" fieldPosition="0">
        <references count="1">
          <reference field="4" count="0"/>
        </references>
      </pivotArea>
    </format>
    <format dxfId="1216">
      <pivotArea dataOnly="0" labelOnly="1" fieldPosition="0">
        <references count="1">
          <reference field="4" count="0"/>
        </references>
      </pivotArea>
    </format>
    <format dxfId="1215">
      <pivotArea dataOnly="0" labelOnly="1" fieldPosition="0">
        <references count="1">
          <reference field="4" count="0"/>
        </references>
      </pivotArea>
    </format>
    <format dxfId="1214">
      <pivotArea dataOnly="0" labelOnly="1" fieldPosition="0">
        <references count="1">
          <reference field="8" count="0"/>
        </references>
      </pivotArea>
    </format>
    <format dxfId="1213">
      <pivotArea dataOnly="0" labelOnly="1" fieldPosition="0">
        <references count="1">
          <reference field="8" count="0"/>
        </references>
      </pivotArea>
    </format>
    <format dxfId="1212">
      <pivotArea dataOnly="0" labelOnly="1" fieldPosition="0">
        <references count="1">
          <reference field="8" count="0"/>
        </references>
      </pivotArea>
    </format>
  </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pivotTables/pivotTable7.xml><?xml version="1.0" encoding="utf-8"?>
<pivotTableDefinition xmlns="http://schemas.openxmlformats.org/spreadsheetml/2006/main" name="Plnenie pridelenej alokácie" cacheId="1" applyNumberFormats="0" applyBorderFormats="0" applyFontFormats="0" applyPatternFormats="0" applyAlignmentFormats="0" applyWidthHeightFormats="1" dataCaption="Hodnoty" updatedVersion="6" minRefreshableVersion="3" showDrill="0" rowGrandTotals="0" itemPrintTitles="1" createdVersion="6" indent="0" outline="1" outlineData="1" multipleFieldFilters="0">
  <location ref="B4:C269" firstHeaderRow="1" firstDataRow="1" firstDataCol="1"/>
  <pivotFields count="12">
    <pivotField axis="axisRow" showAll="0">
      <items count="221">
        <item m="1" x="208"/>
        <item x="53"/>
        <item m="1" x="178"/>
        <item m="1" x="218"/>
        <item m="1" x="154"/>
        <item m="1" x="159"/>
        <item m="1" x="185"/>
        <item m="1" x="189"/>
        <item m="1" x="139"/>
        <item m="1" x="210"/>
        <item m="1" x="209"/>
        <item m="1" x="136"/>
        <item m="1" x="171"/>
        <item m="1" x="149"/>
        <item m="1" x="143"/>
        <item m="1" x="172"/>
        <item m="1" x="203"/>
        <item m="1" x="182"/>
        <item m="1" x="183"/>
        <item m="1" x="184"/>
        <item m="1" x="213"/>
        <item x="0"/>
        <item x="1"/>
        <item x="2"/>
        <item x="3"/>
        <item x="4"/>
        <item x="5"/>
        <item m="1" x="135"/>
        <item x="6"/>
        <item x="115"/>
        <item x="7"/>
        <item x="79"/>
        <item x="8"/>
        <item m="1" x="146"/>
        <item x="9"/>
        <item x="10"/>
        <item x="11"/>
        <item x="80"/>
        <item x="12"/>
        <item x="13"/>
        <item m="1" x="190"/>
        <item m="1" x="150"/>
        <item x="72"/>
        <item x="123"/>
        <item x="116"/>
        <item x="111"/>
        <item x="14"/>
        <item m="1" x="164"/>
        <item x="16"/>
        <item m="1" x="153"/>
        <item x="82"/>
        <item x="17"/>
        <item x="18"/>
        <item x="19"/>
        <item x="29"/>
        <item m="1" x="152"/>
        <item x="20"/>
        <item x="21"/>
        <item m="1" x="132"/>
        <item m="1" x="169"/>
        <item x="22"/>
        <item x="23"/>
        <item x="24"/>
        <item m="1" x="129"/>
        <item x="25"/>
        <item x="117"/>
        <item x="26"/>
        <item m="1" x="170"/>
        <item m="1" x="144"/>
        <item m="1" x="205"/>
        <item x="27"/>
        <item m="1" x="134"/>
        <item m="1" x="199"/>
        <item x="84"/>
        <item m="1" x="148"/>
        <item x="114"/>
        <item m="1" x="207"/>
        <item m="1" x="156"/>
        <item m="1" x="174"/>
        <item m="1" x="214"/>
        <item x="118"/>
        <item m="1" x="198"/>
        <item x="71"/>
        <item x="119"/>
        <item m="1" x="204"/>
        <item x="30"/>
        <item x="31"/>
        <item x="32"/>
        <item x="85"/>
        <item x="120"/>
        <item x="33"/>
        <item x="121"/>
        <item m="1" x="137"/>
        <item x="103"/>
        <item x="86"/>
        <item x="87"/>
        <item x="81"/>
        <item x="88"/>
        <item x="34"/>
        <item x="35"/>
        <item x="36"/>
        <item x="89"/>
        <item m="1" x="175"/>
        <item x="37"/>
        <item m="1" x="196"/>
        <item x="122"/>
        <item m="1" x="142"/>
        <item m="1" x="188"/>
        <item m="1" x="194"/>
        <item m="1" x="216"/>
        <item x="91"/>
        <item m="1" x="168"/>
        <item m="1" x="160"/>
        <item x="38"/>
        <item m="1" x="202"/>
        <item x="93"/>
        <item m="1" x="147"/>
        <item m="1" x="201"/>
        <item m="1" x="138"/>
        <item m="1" x="130"/>
        <item x="95"/>
        <item m="1" x="215"/>
        <item x="96"/>
        <item x="97"/>
        <item x="92"/>
        <item x="98"/>
        <item m="1" x="191"/>
        <item x="90"/>
        <item m="1" x="212"/>
        <item m="1" x="162"/>
        <item x="39"/>
        <item m="1" x="155"/>
        <item m="1" x="180"/>
        <item x="124"/>
        <item x="102"/>
        <item m="1" x="176"/>
        <item m="1" x="133"/>
        <item x="83"/>
        <item m="1" x="186"/>
        <item m="1" x="217"/>
        <item m="1" x="211"/>
        <item x="40"/>
        <item x="41"/>
        <item m="1" x="187"/>
        <item x="42"/>
        <item x="125"/>
        <item x="105"/>
        <item x="43"/>
        <item x="44"/>
        <item x="45"/>
        <item x="46"/>
        <item x="70"/>
        <item m="1" x="192"/>
        <item m="1" x="161"/>
        <item x="47"/>
        <item x="48"/>
        <item x="49"/>
        <item m="1" x="200"/>
        <item x="50"/>
        <item x="104"/>
        <item x="51"/>
        <item x="52"/>
        <item m="1" x="158"/>
        <item x="54"/>
        <item x="55"/>
        <item x="56"/>
        <item x="57"/>
        <item x="58"/>
        <item x="59"/>
        <item x="60"/>
        <item x="61"/>
        <item x="62"/>
        <item x="63"/>
        <item x="64"/>
        <item x="65"/>
        <item x="126"/>
        <item x="106"/>
        <item x="94"/>
        <item x="107"/>
        <item x="66"/>
        <item x="28"/>
        <item m="1" x="140"/>
        <item x="127"/>
        <item x="67"/>
        <item m="1" x="173"/>
        <item x="68"/>
        <item m="1" x="181"/>
        <item m="1" x="177"/>
        <item x="69"/>
        <item x="108"/>
        <item x="109"/>
        <item m="1" x="195"/>
        <item m="1" x="141"/>
        <item x="110"/>
        <item m="1" x="145"/>
        <item m="1" x="197"/>
        <item m="1" x="219"/>
        <item m="1" x="167"/>
        <item m="1" x="165"/>
        <item m="1" x="131"/>
        <item x="74"/>
        <item x="75"/>
        <item m="1" x="166"/>
        <item m="1" x="206"/>
        <item m="1" x="193"/>
        <item x="112"/>
        <item x="113"/>
        <item m="1" x="163"/>
        <item x="128"/>
        <item x="76"/>
        <item m="1" x="157"/>
        <item x="77"/>
        <item m="1" x="151"/>
        <item x="73"/>
        <item m="1" x="179"/>
        <item x="78"/>
        <item x="15"/>
        <item x="99"/>
        <item x="100"/>
        <item x="101"/>
        <item t="default"/>
      </items>
    </pivotField>
    <pivotField showAll="0"/>
    <pivotField showAll="0"/>
    <pivotField dataField="1" showAll="0"/>
    <pivotField axis="axisRow" showAll="0">
      <items count="18">
        <item x="0"/>
        <item x="7"/>
        <item x="2"/>
        <item x="12"/>
        <item x="1"/>
        <item x="9"/>
        <item x="6"/>
        <item x="15"/>
        <item x="13"/>
        <item x="14"/>
        <item x="10"/>
        <item x="11"/>
        <item x="8"/>
        <item x="5"/>
        <item x="16"/>
        <item x="4"/>
        <item x="3"/>
        <item t="default"/>
      </items>
    </pivotField>
    <pivotField showAll="0"/>
    <pivotField axis="axisRow" showAll="0">
      <items count="6">
        <item m="1" x="3"/>
        <item x="0"/>
        <item m="1" x="4"/>
        <item x="1"/>
        <item x="2"/>
        <item t="default"/>
      </items>
    </pivotField>
    <pivotField axis="axisRow" showAll="0">
      <items count="9">
        <item x="1"/>
        <item x="7"/>
        <item x="4"/>
        <item x="0"/>
        <item x="2"/>
        <item x="3"/>
        <item x="6"/>
        <item x="5"/>
        <item t="default"/>
      </items>
    </pivotField>
    <pivotField axis="axisRow" showAll="0">
      <items count="6">
        <item m="1" x="4"/>
        <item x="0"/>
        <item x="3"/>
        <item x="2"/>
        <item x="1"/>
        <item t="default"/>
      </items>
    </pivotField>
    <pivotField showAll="0"/>
    <pivotField showAll="0"/>
    <pivotField showAll="0"/>
  </pivotFields>
  <rowFields count="5">
    <field x="7"/>
    <field x="4"/>
    <field x="6"/>
    <field x="8"/>
    <field x="0"/>
  </rowFields>
  <rowItems count="265">
    <i>
      <x/>
    </i>
    <i r="1">
      <x/>
    </i>
    <i r="2">
      <x v="1"/>
    </i>
    <i r="3">
      <x v="3"/>
    </i>
    <i r="4">
      <x v="24"/>
    </i>
    <i r="3">
      <x v="4"/>
    </i>
    <i r="4">
      <x v="1"/>
    </i>
    <i r="4">
      <x v="48"/>
    </i>
    <i r="4">
      <x v="51"/>
    </i>
    <i r="4">
      <x v="56"/>
    </i>
    <i r="4">
      <x v="62"/>
    </i>
    <i r="4">
      <x v="64"/>
    </i>
    <i r="4">
      <x v="113"/>
    </i>
    <i r="4">
      <x v="141"/>
    </i>
    <i r="4">
      <x v="167"/>
    </i>
    <i r="4">
      <x v="173"/>
    </i>
    <i r="4">
      <x v="209"/>
    </i>
    <i r="1">
      <x v="4"/>
    </i>
    <i r="2">
      <x v="1"/>
    </i>
    <i r="3">
      <x v="4"/>
    </i>
    <i r="4">
      <x v="22"/>
    </i>
    <i r="4">
      <x v="66"/>
    </i>
    <i r="4">
      <x v="98"/>
    </i>
    <i r="4">
      <x v="160"/>
    </i>
    <i r="1">
      <x v="5"/>
    </i>
    <i r="2">
      <x v="1"/>
    </i>
    <i r="3">
      <x v="2"/>
    </i>
    <i r="4">
      <x v="151"/>
    </i>
    <i r="4">
      <x v="161"/>
    </i>
    <i r="4">
      <x v="183"/>
    </i>
    <i r="4">
      <x v="188"/>
    </i>
    <i r="3">
      <x v="3"/>
    </i>
    <i r="4">
      <x v="52"/>
    </i>
    <i r="1">
      <x v="6"/>
    </i>
    <i r="2">
      <x v="1"/>
    </i>
    <i r="3">
      <x v="2"/>
    </i>
    <i r="4">
      <x v="183"/>
    </i>
    <i r="3">
      <x v="3"/>
    </i>
    <i r="4">
      <x v="52"/>
    </i>
    <i r="1">
      <x v="13"/>
    </i>
    <i r="2">
      <x v="1"/>
    </i>
    <i r="3">
      <x v="2"/>
    </i>
    <i r="4">
      <x v="36"/>
    </i>
    <i r="4">
      <x v="185"/>
    </i>
    <i r="3">
      <x v="3"/>
    </i>
    <i r="4">
      <x v="34"/>
    </i>
    <i r="4">
      <x v="70"/>
    </i>
    <i r="3">
      <x v="4"/>
    </i>
    <i r="4">
      <x v="46"/>
    </i>
    <i>
      <x v="1"/>
    </i>
    <i r="1">
      <x v="7"/>
    </i>
    <i r="2">
      <x v="3"/>
    </i>
    <i r="3">
      <x v="2"/>
    </i>
    <i r="4">
      <x v="45"/>
    </i>
    <i r="4">
      <x v="95"/>
    </i>
    <i r="4">
      <x v="96"/>
    </i>
    <i r="4">
      <x v="115"/>
    </i>
    <i r="4">
      <x v="127"/>
    </i>
    <i r="4">
      <x v="137"/>
    </i>
    <i r="4">
      <x v="159"/>
    </i>
    <i r="3">
      <x v="4"/>
    </i>
    <i r="4">
      <x v="37"/>
    </i>
    <i r="4">
      <x v="97"/>
    </i>
    <i r="4">
      <x v="101"/>
    </i>
    <i r="4">
      <x v="120"/>
    </i>
    <i r="4">
      <x v="205"/>
    </i>
    <i r="1">
      <x v="8"/>
    </i>
    <i r="2">
      <x v="3"/>
    </i>
    <i r="3">
      <x v="2"/>
    </i>
    <i r="4">
      <x v="125"/>
    </i>
    <i r="3">
      <x v="3"/>
    </i>
    <i r="4">
      <x v="123"/>
    </i>
    <i r="4">
      <x v="134"/>
    </i>
    <i r="3">
      <x v="4"/>
    </i>
    <i r="4">
      <x v="101"/>
    </i>
    <i r="4">
      <x v="146"/>
    </i>
    <i r="4">
      <x v="178"/>
    </i>
    <i r="4">
      <x v="206"/>
    </i>
    <i r="1">
      <x v="14"/>
    </i>
    <i r="2">
      <x v="3"/>
    </i>
    <i r="3">
      <x v="2"/>
    </i>
    <i r="4">
      <x v="193"/>
    </i>
    <i r="3">
      <x v="3"/>
    </i>
    <i r="4">
      <x v="94"/>
    </i>
    <i>
      <x v="2"/>
    </i>
    <i r="1">
      <x v="6"/>
    </i>
    <i r="2">
      <x v="1"/>
    </i>
    <i r="3">
      <x v="1"/>
    </i>
    <i r="4">
      <x v="38"/>
    </i>
    <i r="3">
      <x v="2"/>
    </i>
    <i r="4">
      <x v="42"/>
    </i>
    <i r="4">
      <x v="82"/>
    </i>
    <i r="3">
      <x v="4"/>
    </i>
    <i r="4">
      <x v="66"/>
    </i>
    <i r="4">
      <x v="86"/>
    </i>
    <i r="4">
      <x v="209"/>
    </i>
    <i r="1">
      <x v="9"/>
    </i>
    <i r="2">
      <x v="3"/>
    </i>
    <i r="3">
      <x v="2"/>
    </i>
    <i r="4">
      <x v="50"/>
    </i>
    <i r="4">
      <x v="110"/>
    </i>
    <i r="4">
      <x v="122"/>
    </i>
    <i r="4">
      <x v="124"/>
    </i>
    <i r="4">
      <x v="177"/>
    </i>
    <i r="4">
      <x v="217"/>
    </i>
    <i r="4">
      <x v="219"/>
    </i>
    <i r="3">
      <x v="3"/>
    </i>
    <i r="4">
      <x v="218"/>
    </i>
    <i r="3">
      <x v="4"/>
    </i>
    <i r="4">
      <x v="31"/>
    </i>
    <i r="4">
      <x v="73"/>
    </i>
    <i r="4">
      <x v="190"/>
    </i>
    <i r="1">
      <x v="14"/>
    </i>
    <i r="2">
      <x v="3"/>
    </i>
    <i r="3">
      <x v="3"/>
    </i>
    <i r="4">
      <x v="88"/>
    </i>
    <i r="3">
      <x v="4"/>
    </i>
    <i r="4">
      <x v="176"/>
    </i>
    <i>
      <x v="3"/>
    </i>
    <i r="1">
      <x/>
    </i>
    <i r="2">
      <x v="1"/>
    </i>
    <i r="3">
      <x v="1"/>
    </i>
    <i r="4">
      <x v="21"/>
    </i>
    <i r="3">
      <x v="3"/>
    </i>
    <i r="4">
      <x v="24"/>
    </i>
    <i r="3">
      <x v="4"/>
    </i>
    <i r="4">
      <x v="1"/>
    </i>
    <i r="4">
      <x v="48"/>
    </i>
    <i r="4">
      <x v="51"/>
    </i>
    <i r="4">
      <x v="62"/>
    </i>
    <i r="4">
      <x v="209"/>
    </i>
    <i r="1">
      <x v="2"/>
    </i>
    <i r="2">
      <x v="1"/>
    </i>
    <i r="3">
      <x v="2"/>
    </i>
    <i r="4">
      <x v="85"/>
    </i>
    <i r="4">
      <x v="172"/>
    </i>
    <i r="3">
      <x v="4"/>
    </i>
    <i r="4">
      <x v="61"/>
    </i>
    <i r="4">
      <x v="148"/>
    </i>
    <i r="4">
      <x v="158"/>
    </i>
    <i r="1">
      <x v="8"/>
    </i>
    <i r="2">
      <x v="3"/>
    </i>
    <i r="3">
      <x v="2"/>
    </i>
    <i r="4">
      <x v="93"/>
    </i>
    <i r="3">
      <x v="4"/>
    </i>
    <i r="4">
      <x v="189"/>
    </i>
    <i>
      <x v="4"/>
    </i>
    <i r="1">
      <x v="1"/>
    </i>
    <i r="2">
      <x v="1"/>
    </i>
    <i r="3">
      <x v="2"/>
    </i>
    <i r="4">
      <x v="39"/>
    </i>
    <i r="3">
      <x v="4"/>
    </i>
    <i r="4">
      <x v="99"/>
    </i>
    <i r="4">
      <x v="155"/>
    </i>
    <i r="4">
      <x v="164"/>
    </i>
    <i r="2">
      <x v="4"/>
    </i>
    <i r="3">
      <x v="2"/>
    </i>
    <i r="4">
      <x v="75"/>
    </i>
    <i r="4">
      <x v="89"/>
    </i>
    <i r="4">
      <x v="91"/>
    </i>
    <i r="4">
      <x v="133"/>
    </i>
    <i r="4">
      <x v="145"/>
    </i>
    <i r="3">
      <x v="4"/>
    </i>
    <i r="4">
      <x v="80"/>
    </i>
    <i r="4">
      <x v="83"/>
    </i>
    <i r="4">
      <x v="175"/>
    </i>
    <i r="4">
      <x v="182"/>
    </i>
    <i r="1">
      <x v="2"/>
    </i>
    <i r="2">
      <x v="1"/>
    </i>
    <i r="3">
      <x v="4"/>
    </i>
    <i r="4">
      <x v="23"/>
    </i>
    <i r="4">
      <x v="30"/>
    </i>
    <i r="4">
      <x v="53"/>
    </i>
    <i r="4">
      <x v="150"/>
    </i>
    <i r="4">
      <x v="165"/>
    </i>
    <i r="4">
      <x v="180"/>
    </i>
    <i r="4">
      <x v="201"/>
    </i>
    <i r="1">
      <x v="10"/>
    </i>
    <i r="2">
      <x v="1"/>
    </i>
    <i r="3">
      <x v="2"/>
    </i>
    <i r="4">
      <x v="60"/>
    </i>
    <i r="4">
      <x v="90"/>
    </i>
    <i r="3">
      <x v="3"/>
    </i>
    <i r="4">
      <x v="52"/>
    </i>
    <i r="4">
      <x v="149"/>
    </i>
    <i r="3">
      <x v="4"/>
    </i>
    <i r="4">
      <x v="86"/>
    </i>
    <i r="4">
      <x v="87"/>
    </i>
    <i r="4">
      <x v="103"/>
    </i>
    <i r="4">
      <x v="144"/>
    </i>
    <i r="4">
      <x v="154"/>
    </i>
    <i r="4">
      <x v="166"/>
    </i>
    <i r="4">
      <x v="174"/>
    </i>
    <i r="4">
      <x v="179"/>
    </i>
    <i r="4">
      <x v="180"/>
    </i>
    <i r="4">
      <x v="211"/>
    </i>
    <i r="1">
      <x v="11"/>
    </i>
    <i r="2">
      <x v="1"/>
    </i>
    <i r="3">
      <x v="4"/>
    </i>
    <i r="4">
      <x v="57"/>
    </i>
    <i r="4">
      <x v="170"/>
    </i>
    <i r="1">
      <x v="15"/>
    </i>
    <i r="2">
      <x v="1"/>
    </i>
    <i r="3">
      <x v="2"/>
    </i>
    <i r="4">
      <x v="28"/>
    </i>
    <i r="3">
      <x v="3"/>
    </i>
    <i r="4">
      <x v="26"/>
    </i>
    <i r="3">
      <x v="4"/>
    </i>
    <i r="4">
      <x v="46"/>
    </i>
    <i r="1">
      <x v="16"/>
    </i>
    <i r="2">
      <x v="1"/>
    </i>
    <i r="3">
      <x v="2"/>
    </i>
    <i r="4">
      <x v="35"/>
    </i>
    <i r="4">
      <x v="156"/>
    </i>
    <i r="4">
      <x v="200"/>
    </i>
    <i r="3">
      <x v="3"/>
    </i>
    <i r="4">
      <x v="25"/>
    </i>
    <i r="4">
      <x v="163"/>
    </i>
    <i r="3">
      <x v="4"/>
    </i>
    <i r="4">
      <x v="215"/>
    </i>
    <i r="2">
      <x v="4"/>
    </i>
    <i r="3">
      <x v="2"/>
    </i>
    <i r="4">
      <x v="29"/>
    </i>
    <i r="4">
      <x v="208"/>
    </i>
    <i r="3">
      <x v="3"/>
    </i>
    <i r="4">
      <x v="43"/>
    </i>
    <i r="4">
      <x v="44"/>
    </i>
    <i r="4">
      <x v="65"/>
    </i>
    <i r="4">
      <x v="105"/>
    </i>
    <i>
      <x v="5"/>
    </i>
    <i r="1">
      <x/>
    </i>
    <i r="2">
      <x v="1"/>
    </i>
    <i r="3">
      <x v="2"/>
    </i>
    <i r="4">
      <x v="32"/>
    </i>
    <i r="4">
      <x v="54"/>
    </i>
    <i r="3">
      <x v="3"/>
    </i>
    <i r="4">
      <x v="171"/>
    </i>
    <i r="1">
      <x v="8"/>
    </i>
    <i r="2">
      <x v="1"/>
    </i>
    <i r="3">
      <x v="2"/>
    </i>
    <i r="4">
      <x v="169"/>
    </i>
    <i r="3">
      <x v="3"/>
    </i>
    <i r="4">
      <x v="171"/>
    </i>
    <i r="1">
      <x v="10"/>
    </i>
    <i r="2">
      <x v="1"/>
    </i>
    <i r="3">
      <x v="2"/>
    </i>
    <i r="4">
      <x v="100"/>
    </i>
    <i r="3">
      <x v="3"/>
    </i>
    <i r="4">
      <x v="168"/>
    </i>
    <i r="4">
      <x v="171"/>
    </i>
    <i r="3">
      <x v="4"/>
    </i>
    <i r="4">
      <x v="147"/>
    </i>
    <i>
      <x v="6"/>
    </i>
    <i r="1">
      <x v="3"/>
    </i>
    <i r="2">
      <x v="1"/>
    </i>
    <i r="3">
      <x v="4"/>
    </i>
    <i r="4">
      <x v="142"/>
    </i>
    <i>
      <x v="7"/>
    </i>
    <i r="1">
      <x v="12"/>
    </i>
    <i r="2">
      <x v="1"/>
    </i>
    <i r="3">
      <x v="2"/>
    </i>
    <i r="4">
      <x v="213"/>
    </i>
    <i r="3">
      <x v="4"/>
    </i>
    <i r="4">
      <x v="130"/>
    </i>
    <i r="4">
      <x v="216"/>
    </i>
  </rowItems>
  <colItems count="1">
    <i/>
  </colItems>
  <dataFields count="1">
    <dataField name="Súčet z Alokácia pridelená na výzvu (zdroj EÚ)" fld="3" baseField="7" baseItem="0" numFmtId="3"/>
  </dataFields>
  <formats count="1129">
    <format dxfId="1211">
      <pivotArea field="7" type="button" dataOnly="0" labelOnly="1" outline="0" axis="axisRow" fieldPosition="0"/>
    </format>
    <format dxfId="1210">
      <pivotArea dataOnly="0" labelOnly="1" outline="0" axis="axisValues" fieldPosition="0"/>
    </format>
    <format dxfId="1209">
      <pivotArea dataOnly="0" labelOnly="1" outline="0" axis="axisValues" fieldPosition="0"/>
    </format>
    <format dxfId="1208">
      <pivotArea dataOnly="0" labelOnly="1" fieldPosition="0">
        <references count="1">
          <reference field="7" count="0"/>
        </references>
      </pivotArea>
    </format>
    <format dxfId="1207">
      <pivotArea dataOnly="0" labelOnly="1" fieldPosition="0">
        <references count="1">
          <reference field="4" count="0"/>
        </references>
      </pivotArea>
    </format>
    <format dxfId="1206">
      <pivotArea collapsedLevelsAreSubtotals="1" fieldPosition="0">
        <references count="1">
          <reference field="7" count="1">
            <x v="0"/>
          </reference>
        </references>
      </pivotArea>
    </format>
    <format dxfId="1205">
      <pivotArea collapsedLevelsAreSubtotals="1" fieldPosition="0">
        <references count="2">
          <reference field="4" count="1">
            <x v="0"/>
          </reference>
          <reference field="7" count="1" selected="0">
            <x v="0"/>
          </reference>
        </references>
      </pivotArea>
    </format>
    <format dxfId="1204">
      <pivotArea collapsedLevelsAreSubtotals="1" fieldPosition="0">
        <references count="2">
          <reference field="4" count="1">
            <x v="0"/>
          </reference>
          <reference field="7" count="1" selected="0">
            <x v="0"/>
          </reference>
        </references>
      </pivotArea>
    </format>
    <format dxfId="1203">
      <pivotArea dataOnly="0" labelOnly="1" fieldPosition="0">
        <references count="1">
          <reference field="0" count="0"/>
        </references>
      </pivotArea>
    </format>
    <format dxfId="1202">
      <pivotArea dataOnly="0" labelOnly="1" outline="0" axis="axisValues" fieldPosition="0"/>
    </format>
    <format dxfId="1201">
      <pivotArea dataOnly="0" labelOnly="1" outline="0" axis="axisValues" fieldPosition="0"/>
    </format>
    <format dxfId="1200">
      <pivotArea dataOnly="0" labelOnly="1" fieldPosition="0">
        <references count="1">
          <reference field="4" count="0"/>
        </references>
      </pivotArea>
    </format>
    <format dxfId="1199">
      <pivotArea dataOnly="0" labelOnly="1" fieldPosition="0">
        <references count="1">
          <reference field="4" count="0"/>
        </references>
      </pivotArea>
    </format>
    <format dxfId="1198">
      <pivotArea collapsedLevelsAreSubtotals="1" fieldPosition="0">
        <references count="2">
          <reference field="4" count="1">
            <x v="4"/>
          </reference>
          <reference field="7" count="1" selected="0">
            <x v="0"/>
          </reference>
        </references>
      </pivotArea>
    </format>
    <format dxfId="1197">
      <pivotArea collapsedLevelsAreSubtotals="1" fieldPosition="0">
        <references count="2">
          <reference field="4" count="1">
            <x v="5"/>
          </reference>
          <reference field="7" count="1" selected="0">
            <x v="0"/>
          </reference>
        </references>
      </pivotArea>
    </format>
    <format dxfId="1196">
      <pivotArea collapsedLevelsAreSubtotals="1" fieldPosition="0">
        <references count="2">
          <reference field="4" count="1">
            <x v="6"/>
          </reference>
          <reference field="7" count="1" selected="0">
            <x v="0"/>
          </reference>
        </references>
      </pivotArea>
    </format>
    <format dxfId="1195">
      <pivotArea collapsedLevelsAreSubtotals="1" fieldPosition="0">
        <references count="2">
          <reference field="4" count="1">
            <x v="13"/>
          </reference>
          <reference field="7" count="1" selected="0">
            <x v="0"/>
          </reference>
        </references>
      </pivotArea>
    </format>
    <format dxfId="1194">
      <pivotArea collapsedLevelsAreSubtotals="1" fieldPosition="0">
        <references count="1">
          <reference field="7" count="1">
            <x v="1"/>
          </reference>
        </references>
      </pivotArea>
    </format>
    <format dxfId="1193">
      <pivotArea collapsedLevelsAreSubtotals="1" fieldPosition="0">
        <references count="2">
          <reference field="4" count="1">
            <x v="8"/>
          </reference>
          <reference field="7" count="1" selected="0">
            <x v="1"/>
          </reference>
        </references>
      </pivotArea>
    </format>
    <format dxfId="1192">
      <pivotArea collapsedLevelsAreSubtotals="1" fieldPosition="0">
        <references count="2">
          <reference field="4" count="1">
            <x v="14"/>
          </reference>
          <reference field="7" count="1" selected="0">
            <x v="1"/>
          </reference>
        </references>
      </pivotArea>
    </format>
    <format dxfId="1191">
      <pivotArea collapsedLevelsAreSubtotals="1" fieldPosition="0">
        <references count="1">
          <reference field="7" count="1">
            <x v="2"/>
          </reference>
        </references>
      </pivotArea>
    </format>
    <format dxfId="1190">
      <pivotArea collapsedLevelsAreSubtotals="1" fieldPosition="0">
        <references count="2">
          <reference field="4" count="1">
            <x v="9"/>
          </reference>
          <reference field="7" count="1" selected="0">
            <x v="2"/>
          </reference>
        </references>
      </pivotArea>
    </format>
    <format dxfId="1189">
      <pivotArea collapsedLevelsAreSubtotals="1" fieldPosition="0">
        <references count="2">
          <reference field="4" count="1">
            <x v="14"/>
          </reference>
          <reference field="7" count="1" selected="0">
            <x v="2"/>
          </reference>
        </references>
      </pivotArea>
    </format>
    <format dxfId="1188">
      <pivotArea collapsedLevelsAreSubtotals="1" fieldPosition="0">
        <references count="1">
          <reference field="7" count="1">
            <x v="3"/>
          </reference>
        </references>
      </pivotArea>
    </format>
    <format dxfId="1187">
      <pivotArea collapsedLevelsAreSubtotals="1" fieldPosition="0">
        <references count="2">
          <reference field="4" count="1">
            <x v="2"/>
          </reference>
          <reference field="7" count="1" selected="0">
            <x v="3"/>
          </reference>
        </references>
      </pivotArea>
    </format>
    <format dxfId="1186">
      <pivotArea collapsedLevelsAreSubtotals="1" fieldPosition="0">
        <references count="2">
          <reference field="4" count="1">
            <x v="8"/>
          </reference>
          <reference field="7" count="1" selected="0">
            <x v="3"/>
          </reference>
        </references>
      </pivotArea>
    </format>
    <format dxfId="1185">
      <pivotArea collapsedLevelsAreSubtotals="1" fieldPosition="0">
        <references count="1">
          <reference field="7" count="1">
            <x v="4"/>
          </reference>
        </references>
      </pivotArea>
    </format>
    <format dxfId="1184">
      <pivotArea dataOnly="0" labelOnly="1" fieldPosition="0">
        <references count="1">
          <reference field="8" count="0"/>
        </references>
      </pivotArea>
    </format>
    <format dxfId="1183">
      <pivotArea dataOnly="0" labelOnly="1" fieldPosition="0">
        <references count="1">
          <reference field="6" count="0"/>
        </references>
      </pivotArea>
    </format>
    <format dxfId="1182">
      <pivotArea collapsedLevelsAreSubtotals="1" fieldPosition="0">
        <references count="2">
          <reference field="4" count="1">
            <x v="7"/>
          </reference>
          <reference field="7" count="1" selected="0">
            <x v="1"/>
          </reference>
        </references>
      </pivotArea>
    </format>
    <format dxfId="1181">
      <pivotArea collapsedLevelsAreSubtotals="1" fieldPosition="0">
        <references count="2">
          <reference field="4" count="1">
            <x v="6"/>
          </reference>
          <reference field="7" count="1" selected="0">
            <x v="2"/>
          </reference>
        </references>
      </pivotArea>
    </format>
    <format dxfId="1180">
      <pivotArea collapsedLevelsAreSubtotals="1" fieldPosition="0">
        <references count="2">
          <reference field="4" count="1">
            <x v="0"/>
          </reference>
          <reference field="7" count="1" selected="0">
            <x v="3"/>
          </reference>
        </references>
      </pivotArea>
    </format>
    <format dxfId="1179">
      <pivotArea collapsedLevelsAreSubtotals="1" fieldPosition="0">
        <references count="2">
          <reference field="4" count="1">
            <x v="1"/>
          </reference>
          <reference field="7" count="1" selected="0">
            <x v="4"/>
          </reference>
        </references>
      </pivotArea>
    </format>
    <format dxfId="1178">
      <pivotArea collapsedLevelsAreSubtotals="1" fieldPosition="0">
        <references count="2">
          <reference field="4" count="1">
            <x v="2"/>
          </reference>
          <reference field="7" count="1" selected="0">
            <x v="4"/>
          </reference>
        </references>
      </pivotArea>
    </format>
    <format dxfId="1177">
      <pivotArea collapsedLevelsAreSubtotals="1" fieldPosition="0">
        <references count="2">
          <reference field="4" count="1">
            <x v="10"/>
          </reference>
          <reference field="7" count="1" selected="0">
            <x v="4"/>
          </reference>
        </references>
      </pivotArea>
    </format>
    <format dxfId="1176">
      <pivotArea collapsedLevelsAreSubtotals="1" fieldPosition="0">
        <references count="2">
          <reference field="4" count="1">
            <x v="11"/>
          </reference>
          <reference field="7" count="1" selected="0">
            <x v="4"/>
          </reference>
        </references>
      </pivotArea>
    </format>
    <format dxfId="1175">
      <pivotArea collapsedLevelsAreSubtotals="1" fieldPosition="0">
        <references count="2">
          <reference field="4" count="1">
            <x v="15"/>
          </reference>
          <reference field="7" count="1" selected="0">
            <x v="4"/>
          </reference>
        </references>
      </pivotArea>
    </format>
    <format dxfId="1174">
      <pivotArea collapsedLevelsAreSubtotals="1" fieldPosition="0">
        <references count="2">
          <reference field="4" count="1">
            <x v="16"/>
          </reference>
          <reference field="7" count="1" selected="0">
            <x v="4"/>
          </reference>
        </references>
      </pivotArea>
    </format>
    <format dxfId="1173">
      <pivotArea collapsedLevelsAreSubtotals="1" fieldPosition="0">
        <references count="2">
          <reference field="4" count="1">
            <x v="0"/>
          </reference>
          <reference field="7" count="1" selected="0">
            <x v="5"/>
          </reference>
        </references>
      </pivotArea>
    </format>
    <format dxfId="1172">
      <pivotArea collapsedLevelsAreSubtotals="1" fieldPosition="0">
        <references count="1">
          <reference field="7" count="1">
            <x v="5"/>
          </reference>
        </references>
      </pivotArea>
    </format>
    <format dxfId="1171">
      <pivotArea collapsedLevelsAreSubtotals="1" fieldPosition="0">
        <references count="2">
          <reference field="4" count="1">
            <x v="8"/>
          </reference>
          <reference field="7" count="1" selected="0">
            <x v="5"/>
          </reference>
        </references>
      </pivotArea>
    </format>
    <format dxfId="1170">
      <pivotArea collapsedLevelsAreSubtotals="1" fieldPosition="0">
        <references count="2">
          <reference field="4" count="1">
            <x v="10"/>
          </reference>
          <reference field="7" count="1" selected="0">
            <x v="5"/>
          </reference>
        </references>
      </pivotArea>
    </format>
    <format dxfId="1169">
      <pivotArea collapsedLevelsAreSubtotals="1" fieldPosition="0">
        <references count="1">
          <reference field="7" count="1">
            <x v="6"/>
          </reference>
        </references>
      </pivotArea>
    </format>
    <format dxfId="1168">
      <pivotArea collapsedLevelsAreSubtotals="1" fieldPosition="0">
        <references count="1">
          <reference field="7" count="1">
            <x v="7"/>
          </reference>
        </references>
      </pivotArea>
    </format>
    <format dxfId="1167">
      <pivotArea dataOnly="0" labelOnly="1" fieldPosition="0">
        <references count="1">
          <reference field="6" count="0"/>
        </references>
      </pivotArea>
    </format>
    <format dxfId="1166">
      <pivotArea dataOnly="0" labelOnly="1" fieldPosition="0">
        <references count="1">
          <reference field="4" count="0"/>
        </references>
      </pivotArea>
    </format>
    <format dxfId="1165">
      <pivotArea collapsedLevelsAreSubtotals="1" fieldPosition="0">
        <references count="2">
          <reference field="4" count="1">
            <x v="0"/>
          </reference>
          <reference field="7" count="1" selected="0">
            <x v="0"/>
          </reference>
        </references>
      </pivotArea>
    </format>
    <format dxfId="1164">
      <pivotArea collapsedLevelsAreSubtotals="1" fieldPosition="0">
        <references count="2">
          <reference field="4" count="1">
            <x v="4"/>
          </reference>
          <reference field="7" count="1" selected="0">
            <x v="0"/>
          </reference>
        </references>
      </pivotArea>
    </format>
    <format dxfId="1163">
      <pivotArea collapsedLevelsAreSubtotals="1" fieldPosition="0">
        <references count="2">
          <reference field="4" count="1">
            <x v="5"/>
          </reference>
          <reference field="7" count="1" selected="0">
            <x v="0"/>
          </reference>
        </references>
      </pivotArea>
    </format>
    <format dxfId="1162">
      <pivotArea collapsedLevelsAreSubtotals="1" fieldPosition="0">
        <references count="2">
          <reference field="4" count="1">
            <x v="6"/>
          </reference>
          <reference field="7" count="1" selected="0">
            <x v="0"/>
          </reference>
        </references>
      </pivotArea>
    </format>
    <format dxfId="1161">
      <pivotArea collapsedLevelsAreSubtotals="1" fieldPosition="0">
        <references count="2">
          <reference field="4" count="1">
            <x v="13"/>
          </reference>
          <reference field="7" count="1" selected="0">
            <x v="0"/>
          </reference>
        </references>
      </pivotArea>
    </format>
    <format dxfId="1160">
      <pivotArea collapsedLevelsAreSubtotals="1" fieldPosition="0">
        <references count="2">
          <reference field="4" count="1">
            <x v="7"/>
          </reference>
          <reference field="7" count="1" selected="0">
            <x v="1"/>
          </reference>
        </references>
      </pivotArea>
    </format>
    <format dxfId="1159">
      <pivotArea collapsedLevelsAreSubtotals="1" fieldPosition="0">
        <references count="2">
          <reference field="4" count="1">
            <x v="8"/>
          </reference>
          <reference field="7" count="1" selected="0">
            <x v="1"/>
          </reference>
        </references>
      </pivotArea>
    </format>
    <format dxfId="1158">
      <pivotArea collapsedLevelsAreSubtotals="1" fieldPosition="0">
        <references count="2">
          <reference field="4" count="1">
            <x v="14"/>
          </reference>
          <reference field="7" count="1" selected="0">
            <x v="1"/>
          </reference>
        </references>
      </pivotArea>
    </format>
    <format dxfId="1157">
      <pivotArea collapsedLevelsAreSubtotals="1" fieldPosition="0">
        <references count="2">
          <reference field="4" count="1">
            <x v="6"/>
          </reference>
          <reference field="7" count="1" selected="0">
            <x v="2"/>
          </reference>
        </references>
      </pivotArea>
    </format>
    <format dxfId="1156">
      <pivotArea collapsedLevelsAreSubtotals="1" fieldPosition="0">
        <references count="2">
          <reference field="4" count="1">
            <x v="9"/>
          </reference>
          <reference field="7" count="1" selected="0">
            <x v="2"/>
          </reference>
        </references>
      </pivotArea>
    </format>
    <format dxfId="1155">
      <pivotArea collapsedLevelsAreSubtotals="1" fieldPosition="0">
        <references count="2">
          <reference field="4" count="1">
            <x v="9"/>
          </reference>
          <reference field="7" count="1" selected="0">
            <x v="2"/>
          </reference>
        </references>
      </pivotArea>
    </format>
    <format dxfId="1154">
      <pivotArea collapsedLevelsAreSubtotals="1" fieldPosition="0">
        <references count="2">
          <reference field="4" count="1">
            <x v="14"/>
          </reference>
          <reference field="7" count="1" selected="0">
            <x v="2"/>
          </reference>
        </references>
      </pivotArea>
    </format>
    <format dxfId="1153">
      <pivotArea collapsedLevelsAreSubtotals="1" fieldPosition="0">
        <references count="2">
          <reference field="4" count="1">
            <x v="0"/>
          </reference>
          <reference field="7" count="1" selected="0">
            <x v="3"/>
          </reference>
        </references>
      </pivotArea>
    </format>
    <format dxfId="1152">
      <pivotArea collapsedLevelsAreSubtotals="1" fieldPosition="0">
        <references count="2">
          <reference field="4" count="1">
            <x v="2"/>
          </reference>
          <reference field="7" count="1" selected="0">
            <x v="3"/>
          </reference>
        </references>
      </pivotArea>
    </format>
    <format dxfId="1151">
      <pivotArea collapsedLevelsAreSubtotals="1" fieldPosition="0">
        <references count="2">
          <reference field="4" count="1">
            <x v="8"/>
          </reference>
          <reference field="7" count="1" selected="0">
            <x v="3"/>
          </reference>
        </references>
      </pivotArea>
    </format>
    <format dxfId="1150">
      <pivotArea collapsedLevelsAreSubtotals="1" fieldPosition="0">
        <references count="2">
          <reference field="4" count="1">
            <x v="8"/>
          </reference>
          <reference field="7" count="1" selected="0">
            <x v="3"/>
          </reference>
        </references>
      </pivotArea>
    </format>
    <format dxfId="1149">
      <pivotArea collapsedLevelsAreSubtotals="1" fieldPosition="0">
        <references count="2">
          <reference field="4" count="1">
            <x v="1"/>
          </reference>
          <reference field="7" count="1" selected="0">
            <x v="4"/>
          </reference>
        </references>
      </pivotArea>
    </format>
    <format dxfId="1148">
      <pivotArea collapsedLevelsAreSubtotals="1" fieldPosition="0">
        <references count="3">
          <reference field="4" count="1" selected="0">
            <x v="0"/>
          </reference>
          <reference field="6" count="1">
            <x v="1"/>
          </reference>
          <reference field="7" count="1" selected="0">
            <x v="0"/>
          </reference>
        </references>
      </pivotArea>
    </format>
    <format dxfId="1147">
      <pivotArea collapsedLevelsAreSubtotals="1" fieldPosition="0">
        <references count="3">
          <reference field="4" count="1" selected="0">
            <x v="0"/>
          </reference>
          <reference field="6" count="1">
            <x v="1"/>
          </reference>
          <reference field="7" count="1" selected="0">
            <x v="0"/>
          </reference>
        </references>
      </pivotArea>
    </format>
    <format dxfId="1146">
      <pivotArea collapsedLevelsAreSubtotals="1" fieldPosition="0">
        <references count="3">
          <reference field="4" count="1" selected="0">
            <x v="4"/>
          </reference>
          <reference field="6" count="1">
            <x v="1"/>
          </reference>
          <reference field="7" count="1" selected="0">
            <x v="0"/>
          </reference>
        </references>
      </pivotArea>
    </format>
    <format dxfId="1145">
      <pivotArea collapsedLevelsAreSubtotals="1" fieldPosition="0">
        <references count="3">
          <reference field="4" count="1" selected="0">
            <x v="4"/>
          </reference>
          <reference field="6" count="1">
            <x v="1"/>
          </reference>
          <reference field="7" count="1" selected="0">
            <x v="0"/>
          </reference>
        </references>
      </pivotArea>
    </format>
    <format dxfId="1144">
      <pivotArea collapsedLevelsAreSubtotals="1" fieldPosition="0">
        <references count="3">
          <reference field="4" count="1" selected="0">
            <x v="5"/>
          </reference>
          <reference field="6" count="1">
            <x v="1"/>
          </reference>
          <reference field="7" count="1" selected="0">
            <x v="0"/>
          </reference>
        </references>
      </pivotArea>
    </format>
    <format dxfId="1143">
      <pivotArea collapsedLevelsAreSubtotals="1" fieldPosition="0">
        <references count="3">
          <reference field="4" count="1" selected="0">
            <x v="5"/>
          </reference>
          <reference field="6" count="1">
            <x v="1"/>
          </reference>
          <reference field="7" count="1" selected="0">
            <x v="0"/>
          </reference>
        </references>
      </pivotArea>
    </format>
    <format dxfId="1142">
      <pivotArea collapsedLevelsAreSubtotals="1" fieldPosition="0">
        <references count="3">
          <reference field="4" count="1" selected="0">
            <x v="6"/>
          </reference>
          <reference field="6" count="1">
            <x v="1"/>
          </reference>
          <reference field="7" count="1" selected="0">
            <x v="0"/>
          </reference>
        </references>
      </pivotArea>
    </format>
    <format dxfId="1141">
      <pivotArea collapsedLevelsAreSubtotals="1" fieldPosition="0">
        <references count="3">
          <reference field="4" count="1" selected="0">
            <x v="6"/>
          </reference>
          <reference field="6" count="1">
            <x v="1"/>
          </reference>
          <reference field="7" count="1" selected="0">
            <x v="0"/>
          </reference>
        </references>
      </pivotArea>
    </format>
    <format dxfId="1140">
      <pivotArea collapsedLevelsAreSubtotals="1" fieldPosition="0">
        <references count="3">
          <reference field="4" count="1" selected="0">
            <x v="13"/>
          </reference>
          <reference field="6" count="1">
            <x v="1"/>
          </reference>
          <reference field="7" count="1" selected="0">
            <x v="0"/>
          </reference>
        </references>
      </pivotArea>
    </format>
    <format dxfId="1139">
      <pivotArea collapsedLevelsAreSubtotals="1" fieldPosition="0">
        <references count="3">
          <reference field="4" count="1" selected="0">
            <x v="13"/>
          </reference>
          <reference field="6" count="1">
            <x v="1"/>
          </reference>
          <reference field="7" count="1" selected="0">
            <x v="0"/>
          </reference>
        </references>
      </pivotArea>
    </format>
    <format dxfId="1138">
      <pivotArea collapsedLevelsAreSubtotals="1" fieldPosition="0">
        <references count="3">
          <reference field="4" count="1" selected="0">
            <x v="7"/>
          </reference>
          <reference field="6" count="1">
            <x v="3"/>
          </reference>
          <reference field="7" count="1" selected="0">
            <x v="1"/>
          </reference>
        </references>
      </pivotArea>
    </format>
    <format dxfId="1137">
      <pivotArea collapsedLevelsAreSubtotals="1" fieldPosition="0">
        <references count="3">
          <reference field="4" count="1" selected="0">
            <x v="7"/>
          </reference>
          <reference field="6" count="1">
            <x v="3"/>
          </reference>
          <reference field="7" count="1" selected="0">
            <x v="1"/>
          </reference>
        </references>
      </pivotArea>
    </format>
    <format dxfId="1136">
      <pivotArea collapsedLevelsAreSubtotals="1" fieldPosition="0">
        <references count="3">
          <reference field="4" count="1" selected="0">
            <x v="8"/>
          </reference>
          <reference field="6" count="1">
            <x v="3"/>
          </reference>
          <reference field="7" count="1" selected="0">
            <x v="1"/>
          </reference>
        </references>
      </pivotArea>
    </format>
    <format dxfId="1135">
      <pivotArea collapsedLevelsAreSubtotals="1" fieldPosition="0">
        <references count="3">
          <reference field="4" count="1" selected="0">
            <x v="8"/>
          </reference>
          <reference field="6" count="1">
            <x v="3"/>
          </reference>
          <reference field="7" count="1" selected="0">
            <x v="1"/>
          </reference>
        </references>
      </pivotArea>
    </format>
    <format dxfId="1134">
      <pivotArea collapsedLevelsAreSubtotals="1" fieldPosition="0">
        <references count="3">
          <reference field="4" count="1" selected="0">
            <x v="14"/>
          </reference>
          <reference field="6" count="1">
            <x v="3"/>
          </reference>
          <reference field="7" count="1" selected="0">
            <x v="1"/>
          </reference>
        </references>
      </pivotArea>
    </format>
    <format dxfId="1133">
      <pivotArea collapsedLevelsAreSubtotals="1" fieldPosition="0">
        <references count="3">
          <reference field="4" count="1" selected="0">
            <x v="14"/>
          </reference>
          <reference field="6" count="1">
            <x v="3"/>
          </reference>
          <reference field="7" count="1" selected="0">
            <x v="1"/>
          </reference>
        </references>
      </pivotArea>
    </format>
    <format dxfId="1132">
      <pivotArea collapsedLevelsAreSubtotals="1" fieldPosition="0">
        <references count="3">
          <reference field="4" count="1" selected="0">
            <x v="6"/>
          </reference>
          <reference field="6" count="1">
            <x v="1"/>
          </reference>
          <reference field="7" count="1" selected="0">
            <x v="2"/>
          </reference>
        </references>
      </pivotArea>
    </format>
    <format dxfId="1131">
      <pivotArea collapsedLevelsAreSubtotals="1" fieldPosition="0">
        <references count="3">
          <reference field="4" count="1" selected="0">
            <x v="6"/>
          </reference>
          <reference field="6" count="1">
            <x v="1"/>
          </reference>
          <reference field="7" count="1" selected="0">
            <x v="2"/>
          </reference>
        </references>
      </pivotArea>
    </format>
    <format dxfId="1130">
      <pivotArea collapsedLevelsAreSubtotals="1" fieldPosition="0">
        <references count="3">
          <reference field="4" count="1" selected="0">
            <x v="9"/>
          </reference>
          <reference field="6" count="1">
            <x v="3"/>
          </reference>
          <reference field="7" count="1" selected="0">
            <x v="2"/>
          </reference>
        </references>
      </pivotArea>
    </format>
    <format dxfId="1129">
      <pivotArea collapsedLevelsAreSubtotals="1" fieldPosition="0">
        <references count="3">
          <reference field="4" count="1" selected="0">
            <x v="9"/>
          </reference>
          <reference field="6" count="1">
            <x v="3"/>
          </reference>
          <reference field="7" count="1" selected="0">
            <x v="2"/>
          </reference>
        </references>
      </pivotArea>
    </format>
    <format dxfId="1128">
      <pivotArea collapsedLevelsAreSubtotals="1" fieldPosition="0">
        <references count="3">
          <reference field="4" count="1" selected="0">
            <x v="14"/>
          </reference>
          <reference field="6" count="1">
            <x v="3"/>
          </reference>
          <reference field="7" count="1" selected="0">
            <x v="2"/>
          </reference>
        </references>
      </pivotArea>
    </format>
    <format dxfId="1127">
      <pivotArea collapsedLevelsAreSubtotals="1" fieldPosition="0">
        <references count="3">
          <reference field="4" count="1" selected="0">
            <x v="14"/>
          </reference>
          <reference field="6" count="1">
            <x v="3"/>
          </reference>
          <reference field="7" count="1" selected="0">
            <x v="2"/>
          </reference>
        </references>
      </pivotArea>
    </format>
    <format dxfId="1126">
      <pivotArea collapsedLevelsAreSubtotals="1" fieldPosition="0">
        <references count="3">
          <reference field="4" count="1" selected="0">
            <x v="0"/>
          </reference>
          <reference field="6" count="1">
            <x v="1"/>
          </reference>
          <reference field="7" count="1" selected="0">
            <x v="3"/>
          </reference>
        </references>
      </pivotArea>
    </format>
    <format dxfId="1125">
      <pivotArea collapsedLevelsAreSubtotals="1" fieldPosition="0">
        <references count="3">
          <reference field="4" count="1" selected="0">
            <x v="0"/>
          </reference>
          <reference field="6" count="1">
            <x v="1"/>
          </reference>
          <reference field="7" count="1" selected="0">
            <x v="3"/>
          </reference>
        </references>
      </pivotArea>
    </format>
    <format dxfId="1124">
      <pivotArea collapsedLevelsAreSubtotals="1" fieldPosition="0">
        <references count="3">
          <reference field="4" count="1" selected="0">
            <x v="2"/>
          </reference>
          <reference field="6" count="1">
            <x v="1"/>
          </reference>
          <reference field="7" count="1" selected="0">
            <x v="3"/>
          </reference>
        </references>
      </pivotArea>
    </format>
    <format dxfId="1123">
      <pivotArea collapsedLevelsAreSubtotals="1" fieldPosition="0">
        <references count="3">
          <reference field="4" count="1" selected="0">
            <x v="2"/>
          </reference>
          <reference field="6" count="1">
            <x v="1"/>
          </reference>
          <reference field="7" count="1" selected="0">
            <x v="3"/>
          </reference>
        </references>
      </pivotArea>
    </format>
    <format dxfId="1122">
      <pivotArea collapsedLevelsAreSubtotals="1" fieldPosition="0">
        <references count="3">
          <reference field="4" count="1" selected="0">
            <x v="8"/>
          </reference>
          <reference field="6" count="1">
            <x v="3"/>
          </reference>
          <reference field="7" count="1" selected="0">
            <x v="3"/>
          </reference>
        </references>
      </pivotArea>
    </format>
    <format dxfId="1121">
      <pivotArea collapsedLevelsAreSubtotals="1" fieldPosition="0">
        <references count="3">
          <reference field="4" count="1" selected="0">
            <x v="8"/>
          </reference>
          <reference field="6" count="1">
            <x v="3"/>
          </reference>
          <reference field="7" count="1" selected="0">
            <x v="3"/>
          </reference>
        </references>
      </pivotArea>
    </format>
    <format dxfId="1120">
      <pivotArea collapsedLevelsAreSubtotals="1" fieldPosition="0">
        <references count="3">
          <reference field="4" count="1" selected="0">
            <x v="1"/>
          </reference>
          <reference field="6" count="1">
            <x v="1"/>
          </reference>
          <reference field="7" count="1" selected="0">
            <x v="4"/>
          </reference>
        </references>
      </pivotArea>
    </format>
    <format dxfId="1119">
      <pivotArea collapsedLevelsAreSubtotals="1" fieldPosition="0">
        <references count="3">
          <reference field="4" count="1" selected="0">
            <x v="1"/>
          </reference>
          <reference field="6" count="1">
            <x v="1"/>
          </reference>
          <reference field="7" count="1" selected="0">
            <x v="4"/>
          </reference>
        </references>
      </pivotArea>
    </format>
    <format dxfId="1118">
      <pivotArea collapsedLevelsAreSubtotals="1" fieldPosition="0">
        <references count="3">
          <reference field="4" count="1" selected="0">
            <x v="1"/>
          </reference>
          <reference field="6" count="1">
            <x v="4"/>
          </reference>
          <reference field="7" count="1" selected="0">
            <x v="4"/>
          </reference>
        </references>
      </pivotArea>
    </format>
    <format dxfId="1117">
      <pivotArea collapsedLevelsAreSubtotals="1" fieldPosition="0">
        <references count="3">
          <reference field="4" count="1" selected="0">
            <x v="1"/>
          </reference>
          <reference field="6" count="1">
            <x v="4"/>
          </reference>
          <reference field="7" count="1" selected="0">
            <x v="4"/>
          </reference>
        </references>
      </pivotArea>
    </format>
    <format dxfId="1116">
      <pivotArea dataOnly="0" labelOnly="1" outline="0" axis="axisValues" fieldPosition="0"/>
    </format>
    <format dxfId="1115">
      <pivotArea dataOnly="0" labelOnly="1" outline="0" axis="axisValues" fieldPosition="0"/>
    </format>
    <format dxfId="1114">
      <pivotArea outline="0" fieldPosition="0">
        <references count="1">
          <reference field="4294967294" count="1">
            <x v="0"/>
          </reference>
        </references>
      </pivotArea>
    </format>
    <format dxfId="1113">
      <pivotArea collapsedLevelsAreSubtotals="1" fieldPosition="0">
        <references count="2">
          <reference field="4" count="1">
            <x v="2"/>
          </reference>
          <reference field="7" count="1" selected="0">
            <x v="4"/>
          </reference>
        </references>
      </pivotArea>
    </format>
    <format dxfId="1112">
      <pivotArea collapsedLevelsAreSubtotals="1" fieldPosition="0">
        <references count="2">
          <reference field="4" count="1">
            <x v="10"/>
          </reference>
          <reference field="7" count="1" selected="0">
            <x v="4"/>
          </reference>
        </references>
      </pivotArea>
    </format>
    <format dxfId="1111">
      <pivotArea collapsedLevelsAreSubtotals="1" fieldPosition="0">
        <references count="2">
          <reference field="4" count="1">
            <x v="11"/>
          </reference>
          <reference field="7" count="1" selected="0">
            <x v="4"/>
          </reference>
        </references>
      </pivotArea>
    </format>
    <format dxfId="1110">
      <pivotArea collapsedLevelsAreSubtotals="1" fieldPosition="0">
        <references count="2">
          <reference field="4" count="1">
            <x v="11"/>
          </reference>
          <reference field="7" count="1" selected="0">
            <x v="4"/>
          </reference>
        </references>
      </pivotArea>
    </format>
    <format dxfId="1109">
      <pivotArea collapsedLevelsAreSubtotals="1" fieldPosition="0">
        <references count="2">
          <reference field="4" count="1">
            <x v="15"/>
          </reference>
          <reference field="7" count="1" selected="0">
            <x v="4"/>
          </reference>
        </references>
      </pivotArea>
    </format>
    <format dxfId="1108">
      <pivotArea collapsedLevelsAreSubtotals="1" fieldPosition="0">
        <references count="2">
          <reference field="4" count="1">
            <x v="15"/>
          </reference>
          <reference field="7" count="1" selected="0">
            <x v="4"/>
          </reference>
        </references>
      </pivotArea>
    </format>
    <format dxfId="1107">
      <pivotArea collapsedLevelsAreSubtotals="1" fieldPosition="0">
        <references count="2">
          <reference field="4" count="1">
            <x v="16"/>
          </reference>
          <reference field="7" count="1" selected="0">
            <x v="4"/>
          </reference>
        </references>
      </pivotArea>
    </format>
    <format dxfId="1106">
      <pivotArea collapsedLevelsAreSubtotals="1" fieldPosition="0">
        <references count="3">
          <reference field="4" count="1" selected="0">
            <x v="2"/>
          </reference>
          <reference field="6" count="1">
            <x v="1"/>
          </reference>
          <reference field="7" count="1" selected="0">
            <x v="4"/>
          </reference>
        </references>
      </pivotArea>
    </format>
    <format dxfId="1105">
      <pivotArea collapsedLevelsAreSubtotals="1" fieldPosition="0">
        <references count="3">
          <reference field="4" count="1" selected="0">
            <x v="2"/>
          </reference>
          <reference field="6" count="1">
            <x v="1"/>
          </reference>
          <reference field="7" count="1" selected="0">
            <x v="4"/>
          </reference>
        </references>
      </pivotArea>
    </format>
    <format dxfId="1104">
      <pivotArea collapsedLevelsAreSubtotals="1" fieldPosition="0">
        <references count="3">
          <reference field="4" count="1" selected="0">
            <x v="10"/>
          </reference>
          <reference field="6" count="1">
            <x v="1"/>
          </reference>
          <reference field="7" count="1" selected="0">
            <x v="4"/>
          </reference>
        </references>
      </pivotArea>
    </format>
    <format dxfId="1103">
      <pivotArea collapsedLevelsAreSubtotals="1" fieldPosition="0">
        <references count="3">
          <reference field="4" count="1" selected="0">
            <x v="10"/>
          </reference>
          <reference field="6" count="1">
            <x v="1"/>
          </reference>
          <reference field="7" count="1" selected="0">
            <x v="4"/>
          </reference>
        </references>
      </pivotArea>
    </format>
    <format dxfId="1102">
      <pivotArea collapsedLevelsAreSubtotals="1" fieldPosition="0">
        <references count="3">
          <reference field="4" count="1" selected="0">
            <x v="11"/>
          </reference>
          <reference field="6" count="1">
            <x v="1"/>
          </reference>
          <reference field="7" count="1" selected="0">
            <x v="4"/>
          </reference>
        </references>
      </pivotArea>
    </format>
    <format dxfId="1101">
      <pivotArea collapsedLevelsAreSubtotals="1" fieldPosition="0">
        <references count="3">
          <reference field="4" count="1" selected="0">
            <x v="11"/>
          </reference>
          <reference field="6" count="1">
            <x v="1"/>
          </reference>
          <reference field="7" count="1" selected="0">
            <x v="4"/>
          </reference>
        </references>
      </pivotArea>
    </format>
    <format dxfId="1100">
      <pivotArea collapsedLevelsAreSubtotals="1" fieldPosition="0">
        <references count="3">
          <reference field="4" count="1" selected="0">
            <x v="15"/>
          </reference>
          <reference field="6" count="1">
            <x v="1"/>
          </reference>
          <reference field="7" count="1" selected="0">
            <x v="4"/>
          </reference>
        </references>
      </pivotArea>
    </format>
    <format dxfId="1099">
      <pivotArea collapsedLevelsAreSubtotals="1" fieldPosition="0">
        <references count="3">
          <reference field="4" count="1" selected="0">
            <x v="15"/>
          </reference>
          <reference field="6" count="1">
            <x v="1"/>
          </reference>
          <reference field="7" count="1" selected="0">
            <x v="4"/>
          </reference>
        </references>
      </pivotArea>
    </format>
    <format dxfId="1098">
      <pivotArea collapsedLevelsAreSubtotals="1" fieldPosition="0">
        <references count="3">
          <reference field="4" count="1" selected="0">
            <x v="16"/>
          </reference>
          <reference field="6" count="1">
            <x v="1"/>
          </reference>
          <reference field="7" count="1" selected="0">
            <x v="4"/>
          </reference>
        </references>
      </pivotArea>
    </format>
    <format dxfId="1097">
      <pivotArea collapsedLevelsAreSubtotals="1" fieldPosition="0">
        <references count="3">
          <reference field="4" count="1" selected="0">
            <x v="16"/>
          </reference>
          <reference field="6" count="1">
            <x v="1"/>
          </reference>
          <reference field="7" count="1" selected="0">
            <x v="4"/>
          </reference>
        </references>
      </pivotArea>
    </format>
    <format dxfId="1096">
      <pivotArea collapsedLevelsAreSubtotals="1" fieldPosition="0">
        <references count="3">
          <reference field="4" count="1" selected="0">
            <x v="16"/>
          </reference>
          <reference field="6" count="1">
            <x v="4"/>
          </reference>
          <reference field="7" count="1" selected="0">
            <x v="4"/>
          </reference>
        </references>
      </pivotArea>
    </format>
    <format dxfId="1095">
      <pivotArea collapsedLevelsAreSubtotals="1" fieldPosition="0">
        <references count="3">
          <reference field="4" count="1" selected="0">
            <x v="16"/>
          </reference>
          <reference field="6" count="1">
            <x v="4"/>
          </reference>
          <reference field="7" count="1" selected="0">
            <x v="4"/>
          </reference>
        </references>
      </pivotArea>
    </format>
    <format dxfId="1094">
      <pivotArea collapsedLevelsAreSubtotals="1" fieldPosition="0">
        <references count="2">
          <reference field="4" count="1">
            <x v="0"/>
          </reference>
          <reference field="7" count="1" selected="0">
            <x v="5"/>
          </reference>
        </references>
      </pivotArea>
    </format>
    <format dxfId="1093">
      <pivotArea collapsedLevelsAreSubtotals="1" fieldPosition="0">
        <references count="2">
          <reference field="4" count="1">
            <x v="8"/>
          </reference>
          <reference field="7" count="1" selected="0">
            <x v="5"/>
          </reference>
        </references>
      </pivotArea>
    </format>
    <format dxfId="1092">
      <pivotArea collapsedLevelsAreSubtotals="1" fieldPosition="0">
        <references count="2">
          <reference field="4" count="1">
            <x v="10"/>
          </reference>
          <reference field="7" count="1" selected="0">
            <x v="5"/>
          </reference>
        </references>
      </pivotArea>
    </format>
    <format dxfId="1091">
      <pivotArea collapsedLevelsAreSubtotals="1" fieldPosition="0">
        <references count="2">
          <reference field="4" count="1">
            <x v="8"/>
          </reference>
          <reference field="7" count="1" selected="0">
            <x v="5"/>
          </reference>
        </references>
      </pivotArea>
    </format>
    <format dxfId="1090">
      <pivotArea collapsedLevelsAreSubtotals="1" fieldPosition="0">
        <references count="2">
          <reference field="4" count="1">
            <x v="10"/>
          </reference>
          <reference field="7" count="1" selected="0">
            <x v="5"/>
          </reference>
        </references>
      </pivotArea>
    </format>
    <format dxfId="1089">
      <pivotArea collapsedLevelsAreSubtotals="1" fieldPosition="0">
        <references count="2">
          <reference field="4" count="1">
            <x v="3"/>
          </reference>
          <reference field="7" count="1" selected="0">
            <x v="6"/>
          </reference>
        </references>
      </pivotArea>
    </format>
    <format dxfId="1088">
      <pivotArea collapsedLevelsAreSubtotals="1" fieldPosition="0">
        <references count="2">
          <reference field="4" count="1">
            <x v="12"/>
          </reference>
          <reference field="7" count="1" selected="0">
            <x v="7"/>
          </reference>
        </references>
      </pivotArea>
    </format>
    <format dxfId="1087">
      <pivotArea type="all" dataOnly="0" outline="0" fieldPosition="0"/>
    </format>
    <format dxfId="1086">
      <pivotArea outline="0" collapsedLevelsAreSubtotals="1" fieldPosition="0"/>
    </format>
    <format dxfId="1085">
      <pivotArea field="7" type="button" dataOnly="0" labelOnly="1" outline="0" axis="axisRow" fieldPosition="0"/>
    </format>
    <format dxfId="1084">
      <pivotArea dataOnly="0" labelOnly="1" outline="0" axis="axisValues" fieldPosition="0"/>
    </format>
    <format dxfId="1083">
      <pivotArea dataOnly="0" labelOnly="1" fieldPosition="0">
        <references count="1">
          <reference field="7" count="0"/>
        </references>
      </pivotArea>
    </format>
    <format dxfId="1082">
      <pivotArea dataOnly="0" labelOnly="1" fieldPosition="0">
        <references count="2">
          <reference field="4" count="5">
            <x v="0"/>
            <x v="4"/>
            <x v="5"/>
            <x v="6"/>
            <x v="13"/>
          </reference>
          <reference field="7" count="1" selected="0">
            <x v="0"/>
          </reference>
        </references>
      </pivotArea>
    </format>
    <format dxfId="1081">
      <pivotArea dataOnly="0" labelOnly="1" fieldPosition="0">
        <references count="2">
          <reference field="4" count="3">
            <x v="7"/>
            <x v="8"/>
            <x v="14"/>
          </reference>
          <reference field="7" count="1" selected="0">
            <x v="1"/>
          </reference>
        </references>
      </pivotArea>
    </format>
    <format dxfId="1080">
      <pivotArea dataOnly="0" labelOnly="1" fieldPosition="0">
        <references count="2">
          <reference field="4" count="3">
            <x v="6"/>
            <x v="9"/>
            <x v="14"/>
          </reference>
          <reference field="7" count="1" selected="0">
            <x v="2"/>
          </reference>
        </references>
      </pivotArea>
    </format>
    <format dxfId="1079">
      <pivotArea dataOnly="0" labelOnly="1" fieldPosition="0">
        <references count="2">
          <reference field="4" count="3">
            <x v="0"/>
            <x v="2"/>
            <x v="8"/>
          </reference>
          <reference field="7" count="1" selected="0">
            <x v="3"/>
          </reference>
        </references>
      </pivotArea>
    </format>
    <format dxfId="1078">
      <pivotArea dataOnly="0" labelOnly="1" fieldPosition="0">
        <references count="2">
          <reference field="4" count="6">
            <x v="1"/>
            <x v="2"/>
            <x v="10"/>
            <x v="11"/>
            <x v="15"/>
            <x v="16"/>
          </reference>
          <reference field="7" count="1" selected="0">
            <x v="4"/>
          </reference>
        </references>
      </pivotArea>
    </format>
    <format dxfId="1077">
      <pivotArea dataOnly="0" labelOnly="1" fieldPosition="0">
        <references count="2">
          <reference field="4" count="3">
            <x v="0"/>
            <x v="8"/>
            <x v="10"/>
          </reference>
          <reference field="7" count="1" selected="0">
            <x v="5"/>
          </reference>
        </references>
      </pivotArea>
    </format>
    <format dxfId="1076">
      <pivotArea dataOnly="0" labelOnly="1" fieldPosition="0">
        <references count="2">
          <reference field="4" count="1">
            <x v="3"/>
          </reference>
          <reference field="7" count="1" selected="0">
            <x v="6"/>
          </reference>
        </references>
      </pivotArea>
    </format>
    <format dxfId="1075">
      <pivotArea dataOnly="0" labelOnly="1" fieldPosition="0">
        <references count="2">
          <reference field="4" count="1">
            <x v="12"/>
          </reference>
          <reference field="7" count="1" selected="0">
            <x v="7"/>
          </reference>
        </references>
      </pivotArea>
    </format>
    <format dxfId="1074">
      <pivotArea dataOnly="0" labelOnly="1" fieldPosition="0">
        <references count="3">
          <reference field="4" count="1" selected="0">
            <x v="0"/>
          </reference>
          <reference field="6" count="1">
            <x v="1"/>
          </reference>
          <reference field="7" count="1" selected="0">
            <x v="0"/>
          </reference>
        </references>
      </pivotArea>
    </format>
    <format dxfId="1073">
      <pivotArea dataOnly="0" labelOnly="1" fieldPosition="0">
        <references count="3">
          <reference field="4" count="1" selected="0">
            <x v="4"/>
          </reference>
          <reference field="6" count="1">
            <x v="1"/>
          </reference>
          <reference field="7" count="1" selected="0">
            <x v="0"/>
          </reference>
        </references>
      </pivotArea>
    </format>
    <format dxfId="1072">
      <pivotArea dataOnly="0" labelOnly="1" fieldPosition="0">
        <references count="3">
          <reference field="4" count="1" selected="0">
            <x v="5"/>
          </reference>
          <reference field="6" count="1">
            <x v="1"/>
          </reference>
          <reference field="7" count="1" selected="0">
            <x v="0"/>
          </reference>
        </references>
      </pivotArea>
    </format>
    <format dxfId="1071">
      <pivotArea dataOnly="0" labelOnly="1" fieldPosition="0">
        <references count="3">
          <reference field="4" count="1" selected="0">
            <x v="6"/>
          </reference>
          <reference field="6" count="1">
            <x v="1"/>
          </reference>
          <reference field="7" count="1" selected="0">
            <x v="0"/>
          </reference>
        </references>
      </pivotArea>
    </format>
    <format dxfId="1070">
      <pivotArea dataOnly="0" labelOnly="1" fieldPosition="0">
        <references count="3">
          <reference field="4" count="1" selected="0">
            <x v="13"/>
          </reference>
          <reference field="6" count="1">
            <x v="1"/>
          </reference>
          <reference field="7" count="1" selected="0">
            <x v="0"/>
          </reference>
        </references>
      </pivotArea>
    </format>
    <format dxfId="1069">
      <pivotArea dataOnly="0" labelOnly="1" fieldPosition="0">
        <references count="3">
          <reference field="4" count="1" selected="0">
            <x v="7"/>
          </reference>
          <reference field="6" count="1">
            <x v="3"/>
          </reference>
          <reference field="7" count="1" selected="0">
            <x v="1"/>
          </reference>
        </references>
      </pivotArea>
    </format>
    <format dxfId="1068">
      <pivotArea dataOnly="0" labelOnly="1" fieldPosition="0">
        <references count="3">
          <reference field="4" count="1" selected="0">
            <x v="8"/>
          </reference>
          <reference field="6" count="1">
            <x v="3"/>
          </reference>
          <reference field="7" count="1" selected="0">
            <x v="1"/>
          </reference>
        </references>
      </pivotArea>
    </format>
    <format dxfId="1067">
      <pivotArea dataOnly="0" labelOnly="1" fieldPosition="0">
        <references count="3">
          <reference field="4" count="1" selected="0">
            <x v="14"/>
          </reference>
          <reference field="6" count="1">
            <x v="3"/>
          </reference>
          <reference field="7" count="1" selected="0">
            <x v="1"/>
          </reference>
        </references>
      </pivotArea>
    </format>
    <format dxfId="1066">
      <pivotArea dataOnly="0" labelOnly="1" fieldPosition="0">
        <references count="3">
          <reference field="4" count="1" selected="0">
            <x v="6"/>
          </reference>
          <reference field="6" count="1">
            <x v="1"/>
          </reference>
          <reference field="7" count="1" selected="0">
            <x v="2"/>
          </reference>
        </references>
      </pivotArea>
    </format>
    <format dxfId="1065">
      <pivotArea dataOnly="0" labelOnly="1" fieldPosition="0">
        <references count="3">
          <reference field="4" count="1" selected="0">
            <x v="9"/>
          </reference>
          <reference field="6" count="1">
            <x v="3"/>
          </reference>
          <reference field="7" count="1" selected="0">
            <x v="2"/>
          </reference>
        </references>
      </pivotArea>
    </format>
    <format dxfId="1064">
      <pivotArea dataOnly="0" labelOnly="1" fieldPosition="0">
        <references count="3">
          <reference field="4" count="1" selected="0">
            <x v="14"/>
          </reference>
          <reference field="6" count="1">
            <x v="3"/>
          </reference>
          <reference field="7" count="1" selected="0">
            <x v="2"/>
          </reference>
        </references>
      </pivotArea>
    </format>
    <format dxfId="1063">
      <pivotArea dataOnly="0" labelOnly="1" fieldPosition="0">
        <references count="3">
          <reference field="4" count="1" selected="0">
            <x v="0"/>
          </reference>
          <reference field="6" count="1">
            <x v="1"/>
          </reference>
          <reference field="7" count="1" selected="0">
            <x v="3"/>
          </reference>
        </references>
      </pivotArea>
    </format>
    <format dxfId="1062">
      <pivotArea dataOnly="0" labelOnly="1" fieldPosition="0">
        <references count="3">
          <reference field="4" count="1" selected="0">
            <x v="2"/>
          </reference>
          <reference field="6" count="1">
            <x v="1"/>
          </reference>
          <reference field="7" count="1" selected="0">
            <x v="3"/>
          </reference>
        </references>
      </pivotArea>
    </format>
    <format dxfId="1061">
      <pivotArea dataOnly="0" labelOnly="1" fieldPosition="0">
        <references count="3">
          <reference field="4" count="1" selected="0">
            <x v="8"/>
          </reference>
          <reference field="6" count="1">
            <x v="3"/>
          </reference>
          <reference field="7" count="1" selected="0">
            <x v="3"/>
          </reference>
        </references>
      </pivotArea>
    </format>
    <format dxfId="1060">
      <pivotArea dataOnly="0" labelOnly="1" fieldPosition="0">
        <references count="3">
          <reference field="4" count="1" selected="0">
            <x v="1"/>
          </reference>
          <reference field="6" count="2">
            <x v="1"/>
            <x v="4"/>
          </reference>
          <reference field="7" count="1" selected="0">
            <x v="4"/>
          </reference>
        </references>
      </pivotArea>
    </format>
    <format dxfId="1059">
      <pivotArea dataOnly="0" labelOnly="1" fieldPosition="0">
        <references count="3">
          <reference field="4" count="1" selected="0">
            <x v="2"/>
          </reference>
          <reference field="6" count="1">
            <x v="1"/>
          </reference>
          <reference field="7" count="1" selected="0">
            <x v="4"/>
          </reference>
        </references>
      </pivotArea>
    </format>
    <format dxfId="1058">
      <pivotArea dataOnly="0" labelOnly="1" fieldPosition="0">
        <references count="3">
          <reference field="4" count="1" selected="0">
            <x v="10"/>
          </reference>
          <reference field="6" count="1">
            <x v="1"/>
          </reference>
          <reference field="7" count="1" selected="0">
            <x v="4"/>
          </reference>
        </references>
      </pivotArea>
    </format>
    <format dxfId="1057">
      <pivotArea dataOnly="0" labelOnly="1" fieldPosition="0">
        <references count="3">
          <reference field="4" count="1" selected="0">
            <x v="11"/>
          </reference>
          <reference field="6" count="1">
            <x v="1"/>
          </reference>
          <reference field="7" count="1" selected="0">
            <x v="4"/>
          </reference>
        </references>
      </pivotArea>
    </format>
    <format dxfId="1056">
      <pivotArea dataOnly="0" labelOnly="1" fieldPosition="0">
        <references count="3">
          <reference field="4" count="1" selected="0">
            <x v="15"/>
          </reference>
          <reference field="6" count="1">
            <x v="1"/>
          </reference>
          <reference field="7" count="1" selected="0">
            <x v="4"/>
          </reference>
        </references>
      </pivotArea>
    </format>
    <format dxfId="1055">
      <pivotArea dataOnly="0" labelOnly="1" fieldPosition="0">
        <references count="3">
          <reference field="4" count="1" selected="0">
            <x v="16"/>
          </reference>
          <reference field="6" count="2">
            <x v="1"/>
            <x v="4"/>
          </reference>
          <reference field="7" count="1" selected="0">
            <x v="4"/>
          </reference>
        </references>
      </pivotArea>
    </format>
    <format dxfId="1054">
      <pivotArea dataOnly="0" labelOnly="1" fieldPosition="0">
        <references count="3">
          <reference field="4" count="1" selected="0">
            <x v="0"/>
          </reference>
          <reference field="6" count="1">
            <x v="1"/>
          </reference>
          <reference field="7" count="1" selected="0">
            <x v="5"/>
          </reference>
        </references>
      </pivotArea>
    </format>
    <format dxfId="1053">
      <pivotArea dataOnly="0" labelOnly="1" fieldPosition="0">
        <references count="3">
          <reference field="4" count="1" selected="0">
            <x v="8"/>
          </reference>
          <reference field="6" count="1">
            <x v="1"/>
          </reference>
          <reference field="7" count="1" selected="0">
            <x v="5"/>
          </reference>
        </references>
      </pivotArea>
    </format>
    <format dxfId="1052">
      <pivotArea dataOnly="0" labelOnly="1" fieldPosition="0">
        <references count="3">
          <reference field="4" count="1" selected="0">
            <x v="10"/>
          </reference>
          <reference field="6" count="1">
            <x v="1"/>
          </reference>
          <reference field="7" count="1" selected="0">
            <x v="5"/>
          </reference>
        </references>
      </pivotArea>
    </format>
    <format dxfId="1051">
      <pivotArea dataOnly="0" labelOnly="1" fieldPosition="0">
        <references count="3">
          <reference field="4" count="1" selected="0">
            <x v="3"/>
          </reference>
          <reference field="6" count="1">
            <x v="1"/>
          </reference>
          <reference field="7" count="1" selected="0">
            <x v="6"/>
          </reference>
        </references>
      </pivotArea>
    </format>
    <format dxfId="1050">
      <pivotArea dataOnly="0" labelOnly="1" fieldPosition="0">
        <references count="3">
          <reference field="4" count="1" selected="0">
            <x v="12"/>
          </reference>
          <reference field="6" count="1">
            <x v="1"/>
          </reference>
          <reference field="7" count="1" selected="0">
            <x v="7"/>
          </reference>
        </references>
      </pivotArea>
    </format>
    <format dxfId="1049">
      <pivotArea dataOnly="0" labelOnly="1" fieldPosition="0">
        <references count="4">
          <reference field="4" count="1" selected="0">
            <x v="0"/>
          </reference>
          <reference field="6" count="1" selected="0">
            <x v="1"/>
          </reference>
          <reference field="7" count="1" selected="0">
            <x v="0"/>
          </reference>
          <reference field="8" count="2">
            <x v="3"/>
            <x v="4"/>
          </reference>
        </references>
      </pivotArea>
    </format>
    <format dxfId="1048">
      <pivotArea dataOnly="0" labelOnly="1" fieldPosition="0">
        <references count="4">
          <reference field="4" count="1" selected="0">
            <x v="4"/>
          </reference>
          <reference field="6" count="1" selected="0">
            <x v="1"/>
          </reference>
          <reference field="7" count="1" selected="0">
            <x v="0"/>
          </reference>
          <reference field="8" count="1">
            <x v="4"/>
          </reference>
        </references>
      </pivotArea>
    </format>
    <format dxfId="1047">
      <pivotArea dataOnly="0" labelOnly="1" fieldPosition="0">
        <references count="4">
          <reference field="4" count="1" selected="0">
            <x v="5"/>
          </reference>
          <reference field="6" count="1" selected="0">
            <x v="1"/>
          </reference>
          <reference field="7" count="1" selected="0">
            <x v="0"/>
          </reference>
          <reference field="8" count="2">
            <x v="2"/>
            <x v="3"/>
          </reference>
        </references>
      </pivotArea>
    </format>
    <format dxfId="1046">
      <pivotArea dataOnly="0" labelOnly="1" fieldPosition="0">
        <references count="4">
          <reference field="4" count="1" selected="0">
            <x v="6"/>
          </reference>
          <reference field="6" count="1" selected="0">
            <x v="1"/>
          </reference>
          <reference field="7" count="1" selected="0">
            <x v="0"/>
          </reference>
          <reference field="8" count="2">
            <x v="2"/>
            <x v="3"/>
          </reference>
        </references>
      </pivotArea>
    </format>
    <format dxfId="1045">
      <pivotArea dataOnly="0" labelOnly="1" fieldPosition="0">
        <references count="4">
          <reference field="4" count="1" selected="0">
            <x v="13"/>
          </reference>
          <reference field="6" count="1" selected="0">
            <x v="1"/>
          </reference>
          <reference field="7" count="1" selected="0">
            <x v="0"/>
          </reference>
          <reference field="8" count="3">
            <x v="2"/>
            <x v="3"/>
            <x v="4"/>
          </reference>
        </references>
      </pivotArea>
    </format>
    <format dxfId="1044">
      <pivotArea dataOnly="0" labelOnly="1" fieldPosition="0">
        <references count="4">
          <reference field="4" count="1" selected="0">
            <x v="7"/>
          </reference>
          <reference field="6" count="1" selected="0">
            <x v="3"/>
          </reference>
          <reference field="7" count="1" selected="0">
            <x v="1"/>
          </reference>
          <reference field="8" count="2">
            <x v="2"/>
            <x v="4"/>
          </reference>
        </references>
      </pivotArea>
    </format>
    <format dxfId="1043">
      <pivotArea dataOnly="0" labelOnly="1" fieldPosition="0">
        <references count="4">
          <reference field="4" count="1" selected="0">
            <x v="8"/>
          </reference>
          <reference field="6" count="1" selected="0">
            <x v="3"/>
          </reference>
          <reference field="7" count="1" selected="0">
            <x v="1"/>
          </reference>
          <reference field="8" count="3">
            <x v="2"/>
            <x v="3"/>
            <x v="4"/>
          </reference>
        </references>
      </pivotArea>
    </format>
    <format dxfId="1042">
      <pivotArea dataOnly="0" labelOnly="1" fieldPosition="0">
        <references count="4">
          <reference field="4" count="1" selected="0">
            <x v="14"/>
          </reference>
          <reference field="6" count="1" selected="0">
            <x v="3"/>
          </reference>
          <reference field="7" count="1" selected="0">
            <x v="1"/>
          </reference>
          <reference field="8" count="2">
            <x v="2"/>
            <x v="3"/>
          </reference>
        </references>
      </pivotArea>
    </format>
    <format dxfId="1041">
      <pivotArea dataOnly="0" labelOnly="1" fieldPosition="0">
        <references count="4">
          <reference field="4" count="1" selected="0">
            <x v="6"/>
          </reference>
          <reference field="6" count="1" selected="0">
            <x v="1"/>
          </reference>
          <reference field="7" count="1" selected="0">
            <x v="2"/>
          </reference>
          <reference field="8" count="3">
            <x v="1"/>
            <x v="2"/>
            <x v="4"/>
          </reference>
        </references>
      </pivotArea>
    </format>
    <format dxfId="1040">
      <pivotArea dataOnly="0" labelOnly="1" fieldPosition="0">
        <references count="4">
          <reference field="4" count="1" selected="0">
            <x v="9"/>
          </reference>
          <reference field="6" count="1" selected="0">
            <x v="3"/>
          </reference>
          <reference field="7" count="1" selected="0">
            <x v="2"/>
          </reference>
          <reference field="8" count="3">
            <x v="2"/>
            <x v="3"/>
            <x v="4"/>
          </reference>
        </references>
      </pivotArea>
    </format>
    <format dxfId="1039">
      <pivotArea dataOnly="0" labelOnly="1" fieldPosition="0">
        <references count="4">
          <reference field="4" count="1" selected="0">
            <x v="14"/>
          </reference>
          <reference field="6" count="1" selected="0">
            <x v="3"/>
          </reference>
          <reference field="7" count="1" selected="0">
            <x v="2"/>
          </reference>
          <reference field="8" count="2">
            <x v="3"/>
            <x v="4"/>
          </reference>
        </references>
      </pivotArea>
    </format>
    <format dxfId="1038">
      <pivotArea dataOnly="0" labelOnly="1" fieldPosition="0">
        <references count="4">
          <reference field="4" count="1" selected="0">
            <x v="0"/>
          </reference>
          <reference field="6" count="1" selected="0">
            <x v="1"/>
          </reference>
          <reference field="7" count="1" selected="0">
            <x v="3"/>
          </reference>
          <reference field="8" count="3">
            <x v="1"/>
            <x v="3"/>
            <x v="4"/>
          </reference>
        </references>
      </pivotArea>
    </format>
    <format dxfId="1037">
      <pivotArea dataOnly="0" labelOnly="1" fieldPosition="0">
        <references count="4">
          <reference field="4" count="1" selected="0">
            <x v="2"/>
          </reference>
          <reference field="6" count="1" selected="0">
            <x v="1"/>
          </reference>
          <reference field="7" count="1" selected="0">
            <x v="3"/>
          </reference>
          <reference field="8" count="2">
            <x v="2"/>
            <x v="4"/>
          </reference>
        </references>
      </pivotArea>
    </format>
    <format dxfId="1036">
      <pivotArea dataOnly="0" labelOnly="1" fieldPosition="0">
        <references count="4">
          <reference field="4" count="1" selected="0">
            <x v="8"/>
          </reference>
          <reference field="6" count="1" selected="0">
            <x v="3"/>
          </reference>
          <reference field="7" count="1" selected="0">
            <x v="3"/>
          </reference>
          <reference field="8" count="2">
            <x v="2"/>
            <x v="4"/>
          </reference>
        </references>
      </pivotArea>
    </format>
    <format dxfId="1035">
      <pivotArea dataOnly="0" labelOnly="1" fieldPosition="0">
        <references count="4">
          <reference field="4" count="1" selected="0">
            <x v="1"/>
          </reference>
          <reference field="6" count="1" selected="0">
            <x v="1"/>
          </reference>
          <reference field="7" count="1" selected="0">
            <x v="4"/>
          </reference>
          <reference field="8" count="2">
            <x v="2"/>
            <x v="4"/>
          </reference>
        </references>
      </pivotArea>
    </format>
    <format dxfId="1034">
      <pivotArea dataOnly="0" labelOnly="1" fieldPosition="0">
        <references count="4">
          <reference field="4" count="1" selected="0">
            <x v="1"/>
          </reference>
          <reference field="6" count="1" selected="0">
            <x v="4"/>
          </reference>
          <reference field="7" count="1" selected="0">
            <x v="4"/>
          </reference>
          <reference field="8" count="3">
            <x v="2"/>
            <x v="3"/>
            <x v="4"/>
          </reference>
        </references>
      </pivotArea>
    </format>
    <format dxfId="1033">
      <pivotArea dataOnly="0" labelOnly="1" fieldPosition="0">
        <references count="4">
          <reference field="4" count="1" selected="0">
            <x v="2"/>
          </reference>
          <reference field="6" count="1" selected="0">
            <x v="1"/>
          </reference>
          <reference field="7" count="1" selected="0">
            <x v="4"/>
          </reference>
          <reference field="8" count="1">
            <x v="4"/>
          </reference>
        </references>
      </pivotArea>
    </format>
    <format dxfId="1032">
      <pivotArea dataOnly="0" labelOnly="1" fieldPosition="0">
        <references count="4">
          <reference field="4" count="1" selected="0">
            <x v="10"/>
          </reference>
          <reference field="6" count="1" selected="0">
            <x v="1"/>
          </reference>
          <reference field="7" count="1" selected="0">
            <x v="4"/>
          </reference>
          <reference field="8" count="3">
            <x v="2"/>
            <x v="3"/>
            <x v="4"/>
          </reference>
        </references>
      </pivotArea>
    </format>
    <format dxfId="1031">
      <pivotArea dataOnly="0" labelOnly="1" fieldPosition="0">
        <references count="4">
          <reference field="4" count="1" selected="0">
            <x v="11"/>
          </reference>
          <reference field="6" count="1" selected="0">
            <x v="1"/>
          </reference>
          <reference field="7" count="1" selected="0">
            <x v="4"/>
          </reference>
          <reference field="8" count="1">
            <x v="4"/>
          </reference>
        </references>
      </pivotArea>
    </format>
    <format dxfId="1030">
      <pivotArea dataOnly="0" labelOnly="1" fieldPosition="0">
        <references count="4">
          <reference field="4" count="1" selected="0">
            <x v="15"/>
          </reference>
          <reference field="6" count="1" selected="0">
            <x v="1"/>
          </reference>
          <reference field="7" count="1" selected="0">
            <x v="4"/>
          </reference>
          <reference field="8" count="3">
            <x v="2"/>
            <x v="3"/>
            <x v="4"/>
          </reference>
        </references>
      </pivotArea>
    </format>
    <format dxfId="1029">
      <pivotArea dataOnly="0" labelOnly="1" fieldPosition="0">
        <references count="4">
          <reference field="4" count="1" selected="0">
            <x v="16"/>
          </reference>
          <reference field="6" count="1" selected="0">
            <x v="1"/>
          </reference>
          <reference field="7" count="1" selected="0">
            <x v="4"/>
          </reference>
          <reference field="8" count="3">
            <x v="2"/>
            <x v="3"/>
            <x v="4"/>
          </reference>
        </references>
      </pivotArea>
    </format>
    <format dxfId="1028">
      <pivotArea dataOnly="0" labelOnly="1" fieldPosition="0">
        <references count="4">
          <reference field="4" count="1" selected="0">
            <x v="16"/>
          </reference>
          <reference field="6" count="1" selected="0">
            <x v="4"/>
          </reference>
          <reference field="7" count="1" selected="0">
            <x v="4"/>
          </reference>
          <reference field="8" count="2">
            <x v="2"/>
            <x v="3"/>
          </reference>
        </references>
      </pivotArea>
    </format>
    <format dxfId="1027">
      <pivotArea dataOnly="0" labelOnly="1" fieldPosition="0">
        <references count="4">
          <reference field="4" count="1" selected="0">
            <x v="0"/>
          </reference>
          <reference field="6" count="1" selected="0">
            <x v="1"/>
          </reference>
          <reference field="7" count="1" selected="0">
            <x v="5"/>
          </reference>
          <reference field="8" count="2">
            <x v="2"/>
            <x v="3"/>
          </reference>
        </references>
      </pivotArea>
    </format>
    <format dxfId="1026">
      <pivotArea dataOnly="0" labelOnly="1" fieldPosition="0">
        <references count="4">
          <reference field="4" count="1" selected="0">
            <x v="8"/>
          </reference>
          <reference field="6" count="1" selected="0">
            <x v="1"/>
          </reference>
          <reference field="7" count="1" selected="0">
            <x v="5"/>
          </reference>
          <reference field="8" count="2">
            <x v="2"/>
            <x v="3"/>
          </reference>
        </references>
      </pivotArea>
    </format>
    <format dxfId="1025">
      <pivotArea dataOnly="0" labelOnly="1" fieldPosition="0">
        <references count="4">
          <reference field="4" count="1" selected="0">
            <x v="10"/>
          </reference>
          <reference field="6" count="1" selected="0">
            <x v="1"/>
          </reference>
          <reference field="7" count="1" selected="0">
            <x v="5"/>
          </reference>
          <reference field="8" count="3">
            <x v="2"/>
            <x v="3"/>
            <x v="4"/>
          </reference>
        </references>
      </pivotArea>
    </format>
    <format dxfId="1024">
      <pivotArea dataOnly="0" labelOnly="1" fieldPosition="0">
        <references count="4">
          <reference field="4" count="1" selected="0">
            <x v="3"/>
          </reference>
          <reference field="6" count="1" selected="0">
            <x v="1"/>
          </reference>
          <reference field="7" count="1" selected="0">
            <x v="6"/>
          </reference>
          <reference field="8" count="1">
            <x v="4"/>
          </reference>
        </references>
      </pivotArea>
    </format>
    <format dxfId="1023">
      <pivotArea dataOnly="0" labelOnly="1" fieldPosition="0">
        <references count="4">
          <reference field="4" count="1" selected="0">
            <x v="12"/>
          </reference>
          <reference field="6" count="1" selected="0">
            <x v="1"/>
          </reference>
          <reference field="7" count="1" selected="0">
            <x v="7"/>
          </reference>
          <reference field="8" count="2">
            <x v="2"/>
            <x v="4"/>
          </reference>
        </references>
      </pivotArea>
    </format>
    <format dxfId="1022">
      <pivotArea dataOnly="0" labelOnly="1" fieldPosition="0">
        <references count="5">
          <reference field="0" count="1">
            <x v="24"/>
          </reference>
          <reference field="4" count="1" selected="0">
            <x v="0"/>
          </reference>
          <reference field="6" count="1" selected="0">
            <x v="1"/>
          </reference>
          <reference field="7" count="1" selected="0">
            <x v="0"/>
          </reference>
          <reference field="8" count="1" selected="0">
            <x v="3"/>
          </reference>
        </references>
      </pivotArea>
    </format>
    <format dxfId="1021">
      <pivotArea dataOnly="0" labelOnly="1" fieldPosition="0">
        <references count="5">
          <reference field="0" count="11">
            <x v="1"/>
            <x v="48"/>
            <x v="51"/>
            <x v="56"/>
            <x v="62"/>
            <x v="64"/>
            <x v="113"/>
            <x v="141"/>
            <x v="167"/>
            <x v="173"/>
            <x v="209"/>
          </reference>
          <reference field="4" count="1" selected="0">
            <x v="0"/>
          </reference>
          <reference field="6" count="1" selected="0">
            <x v="1"/>
          </reference>
          <reference field="7" count="1" selected="0">
            <x v="0"/>
          </reference>
          <reference field="8" count="1" selected="0">
            <x v="4"/>
          </reference>
        </references>
      </pivotArea>
    </format>
    <format dxfId="1020">
      <pivotArea dataOnly="0" labelOnly="1" fieldPosition="0">
        <references count="5">
          <reference field="0" count="4">
            <x v="22"/>
            <x v="66"/>
            <x v="98"/>
            <x v="160"/>
          </reference>
          <reference field="4" count="1" selected="0">
            <x v="4"/>
          </reference>
          <reference field="6" count="1" selected="0">
            <x v="1"/>
          </reference>
          <reference field="7" count="1" selected="0">
            <x v="0"/>
          </reference>
          <reference field="8" count="1" selected="0">
            <x v="4"/>
          </reference>
        </references>
      </pivotArea>
    </format>
    <format dxfId="1019">
      <pivotArea dataOnly="0" labelOnly="1" fieldPosition="0">
        <references count="5">
          <reference field="0" count="4">
            <x v="151"/>
            <x v="161"/>
            <x v="183"/>
            <x v="188"/>
          </reference>
          <reference field="4" count="1" selected="0">
            <x v="5"/>
          </reference>
          <reference field="6" count="1" selected="0">
            <x v="1"/>
          </reference>
          <reference field="7" count="1" selected="0">
            <x v="0"/>
          </reference>
          <reference field="8" count="1" selected="0">
            <x v="2"/>
          </reference>
        </references>
      </pivotArea>
    </format>
    <format dxfId="1018">
      <pivotArea dataOnly="0" labelOnly="1" fieldPosition="0">
        <references count="5">
          <reference field="0" count="1">
            <x v="52"/>
          </reference>
          <reference field="4" count="1" selected="0">
            <x v="5"/>
          </reference>
          <reference field="6" count="1" selected="0">
            <x v="1"/>
          </reference>
          <reference field="7" count="1" selected="0">
            <x v="0"/>
          </reference>
          <reference field="8" count="1" selected="0">
            <x v="3"/>
          </reference>
        </references>
      </pivotArea>
    </format>
    <format dxfId="1017">
      <pivotArea dataOnly="0" labelOnly="1" fieldPosition="0">
        <references count="5">
          <reference field="0" count="1">
            <x v="183"/>
          </reference>
          <reference field="4" count="1" selected="0">
            <x v="6"/>
          </reference>
          <reference field="6" count="1" selected="0">
            <x v="1"/>
          </reference>
          <reference field="7" count="1" selected="0">
            <x v="0"/>
          </reference>
          <reference field="8" count="1" selected="0">
            <x v="2"/>
          </reference>
        </references>
      </pivotArea>
    </format>
    <format dxfId="1016">
      <pivotArea dataOnly="0" labelOnly="1" fieldPosition="0">
        <references count="5">
          <reference field="0" count="1">
            <x v="52"/>
          </reference>
          <reference field="4" count="1" selected="0">
            <x v="6"/>
          </reference>
          <reference field="6" count="1" selected="0">
            <x v="1"/>
          </reference>
          <reference field="7" count="1" selected="0">
            <x v="0"/>
          </reference>
          <reference field="8" count="1" selected="0">
            <x v="3"/>
          </reference>
        </references>
      </pivotArea>
    </format>
    <format dxfId="1015">
      <pivotArea dataOnly="0" labelOnly="1" fieldPosition="0">
        <references count="5">
          <reference field="0" count="2">
            <x v="36"/>
            <x v="185"/>
          </reference>
          <reference field="4" count="1" selected="0">
            <x v="13"/>
          </reference>
          <reference field="6" count="1" selected="0">
            <x v="1"/>
          </reference>
          <reference field="7" count="1" selected="0">
            <x v="0"/>
          </reference>
          <reference field="8" count="1" selected="0">
            <x v="2"/>
          </reference>
        </references>
      </pivotArea>
    </format>
    <format dxfId="1014">
      <pivotArea dataOnly="0" labelOnly="1" fieldPosition="0">
        <references count="5">
          <reference field="0" count="2">
            <x v="34"/>
            <x v="70"/>
          </reference>
          <reference field="4" count="1" selected="0">
            <x v="13"/>
          </reference>
          <reference field="6" count="1" selected="0">
            <x v="1"/>
          </reference>
          <reference field="7" count="1" selected="0">
            <x v="0"/>
          </reference>
          <reference field="8" count="1" selected="0">
            <x v="3"/>
          </reference>
        </references>
      </pivotArea>
    </format>
    <format dxfId="1013">
      <pivotArea dataOnly="0" labelOnly="1" fieldPosition="0">
        <references count="5">
          <reference field="0" count="1">
            <x v="46"/>
          </reference>
          <reference field="4" count="1" selected="0">
            <x v="13"/>
          </reference>
          <reference field="6" count="1" selected="0">
            <x v="1"/>
          </reference>
          <reference field="7" count="1" selected="0">
            <x v="0"/>
          </reference>
          <reference field="8" count="1" selected="0">
            <x v="4"/>
          </reference>
        </references>
      </pivotArea>
    </format>
    <format dxfId="1012">
      <pivotArea dataOnly="0" labelOnly="1" fieldPosition="0">
        <references count="5">
          <reference field="0" count="7">
            <x v="45"/>
            <x v="95"/>
            <x v="96"/>
            <x v="115"/>
            <x v="127"/>
            <x v="137"/>
            <x v="159"/>
          </reference>
          <reference field="4" count="1" selected="0">
            <x v="7"/>
          </reference>
          <reference field="6" count="1" selected="0">
            <x v="3"/>
          </reference>
          <reference field="7" count="1" selected="0">
            <x v="1"/>
          </reference>
          <reference field="8" count="1" selected="0">
            <x v="2"/>
          </reference>
        </references>
      </pivotArea>
    </format>
    <format dxfId="1011">
      <pivotArea dataOnly="0" labelOnly="1" fieldPosition="0">
        <references count="5">
          <reference field="0" count="5">
            <x v="37"/>
            <x v="97"/>
            <x v="101"/>
            <x v="120"/>
            <x v="205"/>
          </reference>
          <reference field="4" count="1" selected="0">
            <x v="7"/>
          </reference>
          <reference field="6" count="1" selected="0">
            <x v="3"/>
          </reference>
          <reference field="7" count="1" selected="0">
            <x v="1"/>
          </reference>
          <reference field="8" count="1" selected="0">
            <x v="4"/>
          </reference>
        </references>
      </pivotArea>
    </format>
    <format dxfId="1010">
      <pivotArea dataOnly="0" labelOnly="1" fieldPosition="0">
        <references count="5">
          <reference field="0" count="2">
            <x v="123"/>
            <x v="125"/>
          </reference>
          <reference field="4" count="1" selected="0">
            <x v="8"/>
          </reference>
          <reference field="6" count="1" selected="0">
            <x v="3"/>
          </reference>
          <reference field="7" count="1" selected="0">
            <x v="1"/>
          </reference>
          <reference field="8" count="1" selected="0">
            <x v="2"/>
          </reference>
        </references>
      </pivotArea>
    </format>
    <format dxfId="1009">
      <pivotArea dataOnly="0" labelOnly="1" fieldPosition="0">
        <references count="5">
          <reference field="0" count="1">
            <x v="134"/>
          </reference>
          <reference field="4" count="1" selected="0">
            <x v="8"/>
          </reference>
          <reference field="6" count="1" selected="0">
            <x v="3"/>
          </reference>
          <reference field="7" count="1" selected="0">
            <x v="1"/>
          </reference>
          <reference field="8" count="1" selected="0">
            <x v="3"/>
          </reference>
        </references>
      </pivotArea>
    </format>
    <format dxfId="1008">
      <pivotArea dataOnly="0" labelOnly="1" fieldPosition="0">
        <references count="5">
          <reference field="0" count="4">
            <x v="101"/>
            <x v="146"/>
            <x v="178"/>
            <x v="206"/>
          </reference>
          <reference field="4" count="1" selected="0">
            <x v="8"/>
          </reference>
          <reference field="6" count="1" selected="0">
            <x v="3"/>
          </reference>
          <reference field="7" count="1" selected="0">
            <x v="1"/>
          </reference>
          <reference field="8" count="1" selected="0">
            <x v="4"/>
          </reference>
        </references>
      </pivotArea>
    </format>
    <format dxfId="1007">
      <pivotArea dataOnly="0" labelOnly="1" fieldPosition="0">
        <references count="5">
          <reference field="0" count="1">
            <x v="193"/>
          </reference>
          <reference field="4" count="1" selected="0">
            <x v="14"/>
          </reference>
          <reference field="6" count="1" selected="0">
            <x v="3"/>
          </reference>
          <reference field="7" count="1" selected="0">
            <x v="1"/>
          </reference>
          <reference field="8" count="1" selected="0">
            <x v="2"/>
          </reference>
        </references>
      </pivotArea>
    </format>
    <format dxfId="1006">
      <pivotArea dataOnly="0" labelOnly="1" fieldPosition="0">
        <references count="5">
          <reference field="0" count="1">
            <x v="94"/>
          </reference>
          <reference field="4" count="1" selected="0">
            <x v="14"/>
          </reference>
          <reference field="6" count="1" selected="0">
            <x v="3"/>
          </reference>
          <reference field="7" count="1" selected="0">
            <x v="1"/>
          </reference>
          <reference field="8" count="1" selected="0">
            <x v="3"/>
          </reference>
        </references>
      </pivotArea>
    </format>
    <format dxfId="1005">
      <pivotArea dataOnly="0" labelOnly="1" fieldPosition="0">
        <references count="5">
          <reference field="0" count="1">
            <x v="38"/>
          </reference>
          <reference field="4" count="1" selected="0">
            <x v="6"/>
          </reference>
          <reference field="6" count="1" selected="0">
            <x v="1"/>
          </reference>
          <reference field="7" count="1" selected="0">
            <x v="2"/>
          </reference>
          <reference field="8" count="1" selected="0">
            <x v="1"/>
          </reference>
        </references>
      </pivotArea>
    </format>
    <format dxfId="1004">
      <pivotArea dataOnly="0" labelOnly="1" fieldPosition="0">
        <references count="5">
          <reference field="0" count="2">
            <x v="42"/>
            <x v="82"/>
          </reference>
          <reference field="4" count="1" selected="0">
            <x v="6"/>
          </reference>
          <reference field="6" count="1" selected="0">
            <x v="1"/>
          </reference>
          <reference field="7" count="1" selected="0">
            <x v="2"/>
          </reference>
          <reference field="8" count="1" selected="0">
            <x v="2"/>
          </reference>
        </references>
      </pivotArea>
    </format>
    <format dxfId="1003">
      <pivotArea dataOnly="0" labelOnly="1" fieldPosition="0">
        <references count="5">
          <reference field="0" count="3">
            <x v="66"/>
            <x v="86"/>
            <x v="209"/>
          </reference>
          <reference field="4" count="1" selected="0">
            <x v="6"/>
          </reference>
          <reference field="6" count="1" selected="0">
            <x v="1"/>
          </reference>
          <reference field="7" count="1" selected="0">
            <x v="2"/>
          </reference>
          <reference field="8" count="1" selected="0">
            <x v="4"/>
          </reference>
        </references>
      </pivotArea>
    </format>
    <format dxfId="1002">
      <pivotArea dataOnly="0" labelOnly="1" fieldPosition="0">
        <references count="5">
          <reference field="0" count="6">
            <x v="50"/>
            <x v="110"/>
            <x v="122"/>
            <x v="124"/>
            <x v="128"/>
            <x v="177"/>
          </reference>
          <reference field="4" count="1" selected="0">
            <x v="9"/>
          </reference>
          <reference field="6" count="1" selected="0">
            <x v="3"/>
          </reference>
          <reference field="7" count="1" selected="0">
            <x v="2"/>
          </reference>
          <reference field="8" count="1" selected="0">
            <x v="2"/>
          </reference>
        </references>
      </pivotArea>
    </format>
    <format dxfId="1001">
      <pivotArea dataOnly="0" labelOnly="1" fieldPosition="0">
        <references count="5">
          <reference field="0" count="1">
            <x v="129"/>
          </reference>
          <reference field="4" count="1" selected="0">
            <x v="9"/>
          </reference>
          <reference field="6" count="1" selected="0">
            <x v="3"/>
          </reference>
          <reference field="7" count="1" selected="0">
            <x v="2"/>
          </reference>
          <reference field="8" count="1" selected="0">
            <x v="3"/>
          </reference>
        </references>
      </pivotArea>
    </format>
    <format dxfId="1000">
      <pivotArea dataOnly="0" labelOnly="1" fieldPosition="0">
        <references count="5">
          <reference field="0" count="3">
            <x v="31"/>
            <x v="73"/>
            <x v="190"/>
          </reference>
          <reference field="4" count="1" selected="0">
            <x v="9"/>
          </reference>
          <reference field="6" count="1" selected="0">
            <x v="3"/>
          </reference>
          <reference field="7" count="1" selected="0">
            <x v="2"/>
          </reference>
          <reference field="8" count="1" selected="0">
            <x v="4"/>
          </reference>
        </references>
      </pivotArea>
    </format>
    <format dxfId="999">
      <pivotArea dataOnly="0" labelOnly="1" fieldPosition="0">
        <references count="5">
          <reference field="0" count="1">
            <x v="88"/>
          </reference>
          <reference field="4" count="1" selected="0">
            <x v="14"/>
          </reference>
          <reference field="6" count="1" selected="0">
            <x v="3"/>
          </reference>
          <reference field="7" count="1" selected="0">
            <x v="2"/>
          </reference>
          <reference field="8" count="1" selected="0">
            <x v="3"/>
          </reference>
        </references>
      </pivotArea>
    </format>
    <format dxfId="998">
      <pivotArea dataOnly="0" labelOnly="1" fieldPosition="0">
        <references count="5">
          <reference field="0" count="1">
            <x v="176"/>
          </reference>
          <reference field="4" count="1" selected="0">
            <x v="14"/>
          </reference>
          <reference field="6" count="1" selected="0">
            <x v="3"/>
          </reference>
          <reference field="7" count="1" selected="0">
            <x v="2"/>
          </reference>
          <reference field="8" count="1" selected="0">
            <x v="4"/>
          </reference>
        </references>
      </pivotArea>
    </format>
    <format dxfId="997">
      <pivotArea dataOnly="0" labelOnly="1" fieldPosition="0">
        <references count="5">
          <reference field="0" count="1">
            <x v="21"/>
          </reference>
          <reference field="4" count="1" selected="0">
            <x v="0"/>
          </reference>
          <reference field="6" count="1" selected="0">
            <x v="1"/>
          </reference>
          <reference field="7" count="1" selected="0">
            <x v="3"/>
          </reference>
          <reference field="8" count="1" selected="0">
            <x v="1"/>
          </reference>
        </references>
      </pivotArea>
    </format>
    <format dxfId="996">
      <pivotArea dataOnly="0" labelOnly="1" fieldPosition="0">
        <references count="5">
          <reference field="0" count="1">
            <x v="24"/>
          </reference>
          <reference field="4" count="1" selected="0">
            <x v="0"/>
          </reference>
          <reference field="6" count="1" selected="0">
            <x v="1"/>
          </reference>
          <reference field="7" count="1" selected="0">
            <x v="3"/>
          </reference>
          <reference field="8" count="1" selected="0">
            <x v="3"/>
          </reference>
        </references>
      </pivotArea>
    </format>
    <format dxfId="995">
      <pivotArea dataOnly="0" labelOnly="1" fieldPosition="0">
        <references count="5">
          <reference field="0" count="5">
            <x v="1"/>
            <x v="48"/>
            <x v="51"/>
            <x v="62"/>
            <x v="209"/>
          </reference>
          <reference field="4" count="1" selected="0">
            <x v="0"/>
          </reference>
          <reference field="6" count="1" selected="0">
            <x v="1"/>
          </reference>
          <reference field="7" count="1" selected="0">
            <x v="3"/>
          </reference>
          <reference field="8" count="1" selected="0">
            <x v="4"/>
          </reference>
        </references>
      </pivotArea>
    </format>
    <format dxfId="994">
      <pivotArea dataOnly="0" labelOnly="1" fieldPosition="0">
        <references count="5">
          <reference field="0" count="2">
            <x v="85"/>
            <x v="172"/>
          </reference>
          <reference field="4" count="1" selected="0">
            <x v="2"/>
          </reference>
          <reference field="6" count="1" selected="0">
            <x v="1"/>
          </reference>
          <reference field="7" count="1" selected="0">
            <x v="3"/>
          </reference>
          <reference field="8" count="1" selected="0">
            <x v="2"/>
          </reference>
        </references>
      </pivotArea>
    </format>
    <format dxfId="993">
      <pivotArea dataOnly="0" labelOnly="1" fieldPosition="0">
        <references count="5">
          <reference field="0" count="3">
            <x v="61"/>
            <x v="148"/>
            <x v="158"/>
          </reference>
          <reference field="4" count="1" selected="0">
            <x v="2"/>
          </reference>
          <reference field="6" count="1" selected="0">
            <x v="1"/>
          </reference>
          <reference field="7" count="1" selected="0">
            <x v="3"/>
          </reference>
          <reference field="8" count="1" selected="0">
            <x v="4"/>
          </reference>
        </references>
      </pivotArea>
    </format>
    <format dxfId="992">
      <pivotArea dataOnly="0" labelOnly="1" fieldPosition="0">
        <references count="5">
          <reference field="0" count="1">
            <x v="93"/>
          </reference>
          <reference field="4" count="1" selected="0">
            <x v="8"/>
          </reference>
          <reference field="6" count="1" selected="0">
            <x v="3"/>
          </reference>
          <reference field="7" count="1" selected="0">
            <x v="3"/>
          </reference>
          <reference field="8" count="1" selected="0">
            <x v="2"/>
          </reference>
        </references>
      </pivotArea>
    </format>
    <format dxfId="991">
      <pivotArea dataOnly="0" labelOnly="1" fieldPosition="0">
        <references count="5">
          <reference field="0" count="1">
            <x v="189"/>
          </reference>
          <reference field="4" count="1" selected="0">
            <x v="8"/>
          </reference>
          <reference field="6" count="1" selected="0">
            <x v="3"/>
          </reference>
          <reference field="7" count="1" selected="0">
            <x v="3"/>
          </reference>
          <reference field="8" count="1" selected="0">
            <x v="4"/>
          </reference>
        </references>
      </pivotArea>
    </format>
    <format dxfId="990">
      <pivotArea dataOnly="0" labelOnly="1" fieldPosition="0">
        <references count="5">
          <reference field="0" count="1">
            <x v="39"/>
          </reference>
          <reference field="4" count="1" selected="0">
            <x v="1"/>
          </reference>
          <reference field="6" count="1" selected="0">
            <x v="1"/>
          </reference>
          <reference field="7" count="1" selected="0">
            <x v="4"/>
          </reference>
          <reference field="8" count="1" selected="0">
            <x v="2"/>
          </reference>
        </references>
      </pivotArea>
    </format>
    <format dxfId="989">
      <pivotArea dataOnly="0" labelOnly="1" fieldPosition="0">
        <references count="5">
          <reference field="0" count="3">
            <x v="99"/>
            <x v="155"/>
            <x v="164"/>
          </reference>
          <reference field="4" count="1" selected="0">
            <x v="1"/>
          </reference>
          <reference field="6" count="1" selected="0">
            <x v="1"/>
          </reference>
          <reference field="7" count="1" selected="0">
            <x v="4"/>
          </reference>
          <reference field="8" count="1" selected="0">
            <x v="4"/>
          </reference>
        </references>
      </pivotArea>
    </format>
    <format dxfId="988">
      <pivotArea dataOnly="0" labelOnly="1" fieldPosition="0">
        <references count="5">
          <reference field="0" count="5">
            <x v="75"/>
            <x v="89"/>
            <x v="91"/>
            <x v="133"/>
            <x v="145"/>
          </reference>
          <reference field="4" count="1" selected="0">
            <x v="1"/>
          </reference>
          <reference field="6" count="1" selected="0">
            <x v="4"/>
          </reference>
          <reference field="7" count="1" selected="0">
            <x v="4"/>
          </reference>
          <reference field="8" count="1" selected="0">
            <x v="2"/>
          </reference>
        </references>
      </pivotArea>
    </format>
    <format dxfId="987">
      <pivotArea dataOnly="0" labelOnly="1" fieldPosition="0">
        <references count="5">
          <reference field="0" count="1">
            <x v="182"/>
          </reference>
          <reference field="4" count="1" selected="0">
            <x v="1"/>
          </reference>
          <reference field="6" count="1" selected="0">
            <x v="4"/>
          </reference>
          <reference field="7" count="1" selected="0">
            <x v="4"/>
          </reference>
          <reference field="8" count="1" selected="0">
            <x v="3"/>
          </reference>
        </references>
      </pivotArea>
    </format>
    <format dxfId="986">
      <pivotArea dataOnly="0" labelOnly="1" fieldPosition="0">
        <references count="5">
          <reference field="0" count="3">
            <x v="80"/>
            <x v="83"/>
            <x v="175"/>
          </reference>
          <reference field="4" count="1" selected="0">
            <x v="1"/>
          </reference>
          <reference field="6" count="1" selected="0">
            <x v="4"/>
          </reference>
          <reference field="7" count="1" selected="0">
            <x v="4"/>
          </reference>
          <reference field="8" count="1" selected="0">
            <x v="4"/>
          </reference>
        </references>
      </pivotArea>
    </format>
    <format dxfId="985">
      <pivotArea dataOnly="0" labelOnly="1" fieldPosition="0">
        <references count="5">
          <reference field="0" count="7">
            <x v="23"/>
            <x v="30"/>
            <x v="53"/>
            <x v="150"/>
            <x v="165"/>
            <x v="180"/>
            <x v="201"/>
          </reference>
          <reference field="4" count="1" selected="0">
            <x v="2"/>
          </reference>
          <reference field="6" count="1" selected="0">
            <x v="1"/>
          </reference>
          <reference field="7" count="1" selected="0">
            <x v="4"/>
          </reference>
          <reference field="8" count="1" selected="0">
            <x v="4"/>
          </reference>
        </references>
      </pivotArea>
    </format>
    <format dxfId="984">
      <pivotArea dataOnly="0" labelOnly="1" fieldPosition="0">
        <references count="5">
          <reference field="0" count="2">
            <x v="60"/>
            <x v="90"/>
          </reference>
          <reference field="4" count="1" selected="0">
            <x v="10"/>
          </reference>
          <reference field="6" count="1" selected="0">
            <x v="1"/>
          </reference>
          <reference field="7" count="1" selected="0">
            <x v="4"/>
          </reference>
          <reference field="8" count="1" selected="0">
            <x v="2"/>
          </reference>
        </references>
      </pivotArea>
    </format>
    <format dxfId="983">
      <pivotArea dataOnly="0" labelOnly="1" fieldPosition="0">
        <references count="5">
          <reference field="0" count="2">
            <x v="52"/>
            <x v="149"/>
          </reference>
          <reference field="4" count="1" selected="0">
            <x v="10"/>
          </reference>
          <reference field="6" count="1" selected="0">
            <x v="1"/>
          </reference>
          <reference field="7" count="1" selected="0">
            <x v="4"/>
          </reference>
          <reference field="8" count="1" selected="0">
            <x v="3"/>
          </reference>
        </references>
      </pivotArea>
    </format>
    <format dxfId="982">
      <pivotArea dataOnly="0" labelOnly="1" fieldPosition="0">
        <references count="5">
          <reference field="0" count="10">
            <x v="86"/>
            <x v="87"/>
            <x v="103"/>
            <x v="144"/>
            <x v="154"/>
            <x v="166"/>
            <x v="174"/>
            <x v="179"/>
            <x v="180"/>
            <x v="211"/>
          </reference>
          <reference field="4" count="1" selected="0">
            <x v="10"/>
          </reference>
          <reference field="6" count="1" selected="0">
            <x v="1"/>
          </reference>
          <reference field="7" count="1" selected="0">
            <x v="4"/>
          </reference>
          <reference field="8" count="1" selected="0">
            <x v="4"/>
          </reference>
        </references>
      </pivotArea>
    </format>
    <format dxfId="981">
      <pivotArea dataOnly="0" labelOnly="1" fieldPosition="0">
        <references count="5">
          <reference field="0" count="2">
            <x v="57"/>
            <x v="170"/>
          </reference>
          <reference field="4" count="1" selected="0">
            <x v="11"/>
          </reference>
          <reference field="6" count="1" selected="0">
            <x v="1"/>
          </reference>
          <reference field="7" count="1" selected="0">
            <x v="4"/>
          </reference>
          <reference field="8" count="1" selected="0">
            <x v="4"/>
          </reference>
        </references>
      </pivotArea>
    </format>
    <format dxfId="980">
      <pivotArea dataOnly="0" labelOnly="1" fieldPosition="0">
        <references count="5">
          <reference field="0" count="1">
            <x v="28"/>
          </reference>
          <reference field="4" count="1" selected="0">
            <x v="15"/>
          </reference>
          <reference field="6" count="1" selected="0">
            <x v="1"/>
          </reference>
          <reference field="7" count="1" selected="0">
            <x v="4"/>
          </reference>
          <reference field="8" count="1" selected="0">
            <x v="2"/>
          </reference>
        </references>
      </pivotArea>
    </format>
    <format dxfId="979">
      <pivotArea dataOnly="0" labelOnly="1" fieldPosition="0">
        <references count="5">
          <reference field="0" count="1">
            <x v="26"/>
          </reference>
          <reference field="4" count="1" selected="0">
            <x v="15"/>
          </reference>
          <reference field="6" count="1" selected="0">
            <x v="1"/>
          </reference>
          <reference field="7" count="1" selected="0">
            <x v="4"/>
          </reference>
          <reference field="8" count="1" selected="0">
            <x v="3"/>
          </reference>
        </references>
      </pivotArea>
    </format>
    <format dxfId="978">
      <pivotArea dataOnly="0" labelOnly="1" fieldPosition="0">
        <references count="5">
          <reference field="0" count="1">
            <x v="46"/>
          </reference>
          <reference field="4" count="1" selected="0">
            <x v="15"/>
          </reference>
          <reference field="6" count="1" selected="0">
            <x v="1"/>
          </reference>
          <reference field="7" count="1" selected="0">
            <x v="4"/>
          </reference>
          <reference field="8" count="1" selected="0">
            <x v="4"/>
          </reference>
        </references>
      </pivotArea>
    </format>
    <format dxfId="977">
      <pivotArea dataOnly="0" labelOnly="1" fieldPosition="0">
        <references count="5">
          <reference field="0" count="3">
            <x v="35"/>
            <x v="156"/>
            <x v="200"/>
          </reference>
          <reference field="4" count="1" selected="0">
            <x v="16"/>
          </reference>
          <reference field="6" count="1" selected="0">
            <x v="1"/>
          </reference>
          <reference field="7" count="1" selected="0">
            <x v="4"/>
          </reference>
          <reference field="8" count="1" selected="0">
            <x v="2"/>
          </reference>
        </references>
      </pivotArea>
    </format>
    <format dxfId="976">
      <pivotArea dataOnly="0" labelOnly="1" fieldPosition="0">
        <references count="5">
          <reference field="0" count="2">
            <x v="25"/>
            <x v="163"/>
          </reference>
          <reference field="4" count="1" selected="0">
            <x v="16"/>
          </reference>
          <reference field="6" count="1" selected="0">
            <x v="1"/>
          </reference>
          <reference field="7" count="1" selected="0">
            <x v="4"/>
          </reference>
          <reference field="8" count="1" selected="0">
            <x v="3"/>
          </reference>
        </references>
      </pivotArea>
    </format>
    <format dxfId="975">
      <pivotArea dataOnly="0" labelOnly="1" fieldPosition="0">
        <references count="5">
          <reference field="0" count="1">
            <x v="215"/>
          </reference>
          <reference field="4" count="1" selected="0">
            <x v="16"/>
          </reference>
          <reference field="6" count="1" selected="0">
            <x v="1"/>
          </reference>
          <reference field="7" count="1" selected="0">
            <x v="4"/>
          </reference>
          <reference field="8" count="1" selected="0">
            <x v="4"/>
          </reference>
        </references>
      </pivotArea>
    </format>
    <format dxfId="974">
      <pivotArea dataOnly="0" labelOnly="1" fieldPosition="0">
        <references count="5">
          <reference field="0" count="2">
            <x v="29"/>
            <x v="208"/>
          </reference>
          <reference field="4" count="1" selected="0">
            <x v="16"/>
          </reference>
          <reference field="6" count="1" selected="0">
            <x v="4"/>
          </reference>
          <reference field="7" count="1" selected="0">
            <x v="4"/>
          </reference>
          <reference field="8" count="1" selected="0">
            <x v="2"/>
          </reference>
        </references>
      </pivotArea>
    </format>
    <format dxfId="973">
      <pivotArea dataOnly="0" labelOnly="1" fieldPosition="0">
        <references count="5">
          <reference field="0" count="4">
            <x v="43"/>
            <x v="44"/>
            <x v="65"/>
            <x v="105"/>
          </reference>
          <reference field="4" count="1" selected="0">
            <x v="16"/>
          </reference>
          <reference field="6" count="1" selected="0">
            <x v="4"/>
          </reference>
          <reference field="7" count="1" selected="0">
            <x v="4"/>
          </reference>
          <reference field="8" count="1" selected="0">
            <x v="3"/>
          </reference>
        </references>
      </pivotArea>
    </format>
    <format dxfId="972">
      <pivotArea dataOnly="0" labelOnly="1" fieldPosition="0">
        <references count="5">
          <reference field="0" count="2">
            <x v="32"/>
            <x v="54"/>
          </reference>
          <reference field="4" count="1" selected="0">
            <x v="0"/>
          </reference>
          <reference field="6" count="1" selected="0">
            <x v="1"/>
          </reference>
          <reference field="7" count="1" selected="0">
            <x v="5"/>
          </reference>
          <reference field="8" count="1" selected="0">
            <x v="2"/>
          </reference>
        </references>
      </pivotArea>
    </format>
    <format dxfId="971">
      <pivotArea dataOnly="0" labelOnly="1" fieldPosition="0">
        <references count="5">
          <reference field="0" count="1">
            <x v="171"/>
          </reference>
          <reference field="4" count="1" selected="0">
            <x v="0"/>
          </reference>
          <reference field="6" count="1" selected="0">
            <x v="1"/>
          </reference>
          <reference field="7" count="1" selected="0">
            <x v="5"/>
          </reference>
          <reference field="8" count="1" selected="0">
            <x v="3"/>
          </reference>
        </references>
      </pivotArea>
    </format>
    <format dxfId="970">
      <pivotArea dataOnly="0" labelOnly="1" fieldPosition="0">
        <references count="5">
          <reference field="0" count="1">
            <x v="169"/>
          </reference>
          <reference field="4" count="1" selected="0">
            <x v="8"/>
          </reference>
          <reference field="6" count="1" selected="0">
            <x v="1"/>
          </reference>
          <reference field="7" count="1" selected="0">
            <x v="5"/>
          </reference>
          <reference field="8" count="1" selected="0">
            <x v="2"/>
          </reference>
        </references>
      </pivotArea>
    </format>
    <format dxfId="969">
      <pivotArea dataOnly="0" labelOnly="1" fieldPosition="0">
        <references count="5">
          <reference field="0" count="1">
            <x v="171"/>
          </reference>
          <reference field="4" count="1" selected="0">
            <x v="8"/>
          </reference>
          <reference field="6" count="1" selected="0">
            <x v="1"/>
          </reference>
          <reference field="7" count="1" selected="0">
            <x v="5"/>
          </reference>
          <reference field="8" count="1" selected="0">
            <x v="3"/>
          </reference>
        </references>
      </pivotArea>
    </format>
    <format dxfId="968">
      <pivotArea dataOnly="0" labelOnly="1" fieldPosition="0">
        <references count="5">
          <reference field="0" count="1">
            <x v="100"/>
          </reference>
          <reference field="4" count="1" selected="0">
            <x v="10"/>
          </reference>
          <reference field="6" count="1" selected="0">
            <x v="1"/>
          </reference>
          <reference field="7" count="1" selected="0">
            <x v="5"/>
          </reference>
          <reference field="8" count="1" selected="0">
            <x v="2"/>
          </reference>
        </references>
      </pivotArea>
    </format>
    <format dxfId="967">
      <pivotArea dataOnly="0" labelOnly="1" fieldPosition="0">
        <references count="5">
          <reference field="0" count="2">
            <x v="168"/>
            <x v="171"/>
          </reference>
          <reference field="4" count="1" selected="0">
            <x v="10"/>
          </reference>
          <reference field="6" count="1" selected="0">
            <x v="1"/>
          </reference>
          <reference field="7" count="1" selected="0">
            <x v="5"/>
          </reference>
          <reference field="8" count="1" selected="0">
            <x v="3"/>
          </reference>
        </references>
      </pivotArea>
    </format>
    <format dxfId="966">
      <pivotArea dataOnly="0" labelOnly="1" fieldPosition="0">
        <references count="5">
          <reference field="0" count="1">
            <x v="147"/>
          </reference>
          <reference field="4" count="1" selected="0">
            <x v="10"/>
          </reference>
          <reference field="6" count="1" selected="0">
            <x v="1"/>
          </reference>
          <reference field="7" count="1" selected="0">
            <x v="5"/>
          </reference>
          <reference field="8" count="1" selected="0">
            <x v="4"/>
          </reference>
        </references>
      </pivotArea>
    </format>
    <format dxfId="965">
      <pivotArea dataOnly="0" labelOnly="1" fieldPosition="0">
        <references count="5">
          <reference field="0" count="1">
            <x v="142"/>
          </reference>
          <reference field="4" count="1" selected="0">
            <x v="3"/>
          </reference>
          <reference field="6" count="1" selected="0">
            <x v="1"/>
          </reference>
          <reference field="7" count="1" selected="0">
            <x v="6"/>
          </reference>
          <reference field="8" count="1" selected="0">
            <x v="4"/>
          </reference>
        </references>
      </pivotArea>
    </format>
    <format dxfId="964">
      <pivotArea dataOnly="0" labelOnly="1" fieldPosition="0">
        <references count="5">
          <reference field="0" count="1">
            <x v="213"/>
          </reference>
          <reference field="4" count="1" selected="0">
            <x v="12"/>
          </reference>
          <reference field="6" count="1" selected="0">
            <x v="1"/>
          </reference>
          <reference field="7" count="1" selected="0">
            <x v="7"/>
          </reference>
          <reference field="8" count="1" selected="0">
            <x v="2"/>
          </reference>
        </references>
      </pivotArea>
    </format>
    <format dxfId="963">
      <pivotArea dataOnly="0" labelOnly="1" fieldPosition="0">
        <references count="5">
          <reference field="0" count="2">
            <x v="47"/>
            <x v="130"/>
          </reference>
          <reference field="4" count="1" selected="0">
            <x v="12"/>
          </reference>
          <reference field="6" count="1" selected="0">
            <x v="1"/>
          </reference>
          <reference field="7" count="1" selected="0">
            <x v="7"/>
          </reference>
          <reference field="8" count="1" selected="0">
            <x v="4"/>
          </reference>
        </references>
      </pivotArea>
    </format>
    <format dxfId="962">
      <pivotArea dataOnly="0" labelOnly="1" outline="0" axis="axisValues" fieldPosition="0"/>
    </format>
    <format dxfId="961">
      <pivotArea type="all" dataOnly="0" outline="0" fieldPosition="0"/>
    </format>
    <format dxfId="960">
      <pivotArea outline="0" collapsedLevelsAreSubtotals="1" fieldPosition="0"/>
    </format>
    <format dxfId="959">
      <pivotArea field="7" type="button" dataOnly="0" labelOnly="1" outline="0" axis="axisRow" fieldPosition="0"/>
    </format>
    <format dxfId="958">
      <pivotArea dataOnly="0" labelOnly="1" outline="0" axis="axisValues" fieldPosition="0"/>
    </format>
    <format dxfId="957">
      <pivotArea dataOnly="0" labelOnly="1" fieldPosition="0">
        <references count="1">
          <reference field="7" count="0"/>
        </references>
      </pivotArea>
    </format>
    <format dxfId="956">
      <pivotArea dataOnly="0" labelOnly="1" fieldPosition="0">
        <references count="2">
          <reference field="4" count="5">
            <x v="0"/>
            <x v="4"/>
            <x v="5"/>
            <x v="6"/>
            <x v="13"/>
          </reference>
          <reference field="7" count="1" selected="0">
            <x v="0"/>
          </reference>
        </references>
      </pivotArea>
    </format>
    <format dxfId="955">
      <pivotArea dataOnly="0" labelOnly="1" fieldPosition="0">
        <references count="2">
          <reference field="4" count="3">
            <x v="7"/>
            <x v="8"/>
            <x v="14"/>
          </reference>
          <reference field="7" count="1" selected="0">
            <x v="1"/>
          </reference>
        </references>
      </pivotArea>
    </format>
    <format dxfId="954">
      <pivotArea dataOnly="0" labelOnly="1" fieldPosition="0">
        <references count="2">
          <reference field="4" count="3">
            <x v="6"/>
            <x v="9"/>
            <x v="14"/>
          </reference>
          <reference field="7" count="1" selected="0">
            <x v="2"/>
          </reference>
        </references>
      </pivotArea>
    </format>
    <format dxfId="953">
      <pivotArea dataOnly="0" labelOnly="1" fieldPosition="0">
        <references count="2">
          <reference field="4" count="3">
            <x v="0"/>
            <x v="2"/>
            <x v="8"/>
          </reference>
          <reference field="7" count="1" selected="0">
            <x v="3"/>
          </reference>
        </references>
      </pivotArea>
    </format>
    <format dxfId="952">
      <pivotArea dataOnly="0" labelOnly="1" fieldPosition="0">
        <references count="2">
          <reference field="4" count="6">
            <x v="1"/>
            <x v="2"/>
            <x v="10"/>
            <x v="11"/>
            <x v="15"/>
            <x v="16"/>
          </reference>
          <reference field="7" count="1" selected="0">
            <x v="4"/>
          </reference>
        </references>
      </pivotArea>
    </format>
    <format dxfId="951">
      <pivotArea dataOnly="0" labelOnly="1" fieldPosition="0">
        <references count="2">
          <reference field="4" count="3">
            <x v="0"/>
            <x v="8"/>
            <x v="10"/>
          </reference>
          <reference field="7" count="1" selected="0">
            <x v="5"/>
          </reference>
        </references>
      </pivotArea>
    </format>
    <format dxfId="950">
      <pivotArea dataOnly="0" labelOnly="1" fieldPosition="0">
        <references count="2">
          <reference field="4" count="1">
            <x v="3"/>
          </reference>
          <reference field="7" count="1" selected="0">
            <x v="6"/>
          </reference>
        </references>
      </pivotArea>
    </format>
    <format dxfId="949">
      <pivotArea dataOnly="0" labelOnly="1" fieldPosition="0">
        <references count="2">
          <reference field="4" count="1">
            <x v="12"/>
          </reference>
          <reference field="7" count="1" selected="0">
            <x v="7"/>
          </reference>
        </references>
      </pivotArea>
    </format>
    <format dxfId="948">
      <pivotArea dataOnly="0" labelOnly="1" fieldPosition="0">
        <references count="3">
          <reference field="4" count="1" selected="0">
            <x v="0"/>
          </reference>
          <reference field="6" count="1">
            <x v="1"/>
          </reference>
          <reference field="7" count="1" selected="0">
            <x v="0"/>
          </reference>
        </references>
      </pivotArea>
    </format>
    <format dxfId="947">
      <pivotArea dataOnly="0" labelOnly="1" fieldPosition="0">
        <references count="3">
          <reference field="4" count="1" selected="0">
            <x v="4"/>
          </reference>
          <reference field="6" count="1">
            <x v="1"/>
          </reference>
          <reference field="7" count="1" selected="0">
            <x v="0"/>
          </reference>
        </references>
      </pivotArea>
    </format>
    <format dxfId="946">
      <pivotArea dataOnly="0" labelOnly="1" fieldPosition="0">
        <references count="3">
          <reference field="4" count="1" selected="0">
            <x v="5"/>
          </reference>
          <reference field="6" count="1">
            <x v="1"/>
          </reference>
          <reference field="7" count="1" selected="0">
            <x v="0"/>
          </reference>
        </references>
      </pivotArea>
    </format>
    <format dxfId="945">
      <pivotArea dataOnly="0" labelOnly="1" fieldPosition="0">
        <references count="3">
          <reference field="4" count="1" selected="0">
            <x v="6"/>
          </reference>
          <reference field="6" count="1">
            <x v="1"/>
          </reference>
          <reference field="7" count="1" selected="0">
            <x v="0"/>
          </reference>
        </references>
      </pivotArea>
    </format>
    <format dxfId="944">
      <pivotArea dataOnly="0" labelOnly="1" fieldPosition="0">
        <references count="3">
          <reference field="4" count="1" selected="0">
            <x v="13"/>
          </reference>
          <reference field="6" count="1">
            <x v="1"/>
          </reference>
          <reference field="7" count="1" selected="0">
            <x v="0"/>
          </reference>
        </references>
      </pivotArea>
    </format>
    <format dxfId="943">
      <pivotArea dataOnly="0" labelOnly="1" fieldPosition="0">
        <references count="3">
          <reference field="4" count="1" selected="0">
            <x v="7"/>
          </reference>
          <reference field="6" count="1">
            <x v="3"/>
          </reference>
          <reference field="7" count="1" selected="0">
            <x v="1"/>
          </reference>
        </references>
      </pivotArea>
    </format>
    <format dxfId="942">
      <pivotArea dataOnly="0" labelOnly="1" fieldPosition="0">
        <references count="3">
          <reference field="4" count="1" selected="0">
            <x v="8"/>
          </reference>
          <reference field="6" count="1">
            <x v="3"/>
          </reference>
          <reference field="7" count="1" selected="0">
            <x v="1"/>
          </reference>
        </references>
      </pivotArea>
    </format>
    <format dxfId="941">
      <pivotArea dataOnly="0" labelOnly="1" fieldPosition="0">
        <references count="3">
          <reference field="4" count="1" selected="0">
            <x v="14"/>
          </reference>
          <reference field="6" count="1">
            <x v="3"/>
          </reference>
          <reference field="7" count="1" selected="0">
            <x v="1"/>
          </reference>
        </references>
      </pivotArea>
    </format>
    <format dxfId="940">
      <pivotArea dataOnly="0" labelOnly="1" fieldPosition="0">
        <references count="3">
          <reference field="4" count="1" selected="0">
            <x v="6"/>
          </reference>
          <reference field="6" count="1">
            <x v="1"/>
          </reference>
          <reference field="7" count="1" selected="0">
            <x v="2"/>
          </reference>
        </references>
      </pivotArea>
    </format>
    <format dxfId="939">
      <pivotArea dataOnly="0" labelOnly="1" fieldPosition="0">
        <references count="3">
          <reference field="4" count="1" selected="0">
            <x v="9"/>
          </reference>
          <reference field="6" count="1">
            <x v="3"/>
          </reference>
          <reference field="7" count="1" selected="0">
            <x v="2"/>
          </reference>
        </references>
      </pivotArea>
    </format>
    <format dxfId="938">
      <pivotArea dataOnly="0" labelOnly="1" fieldPosition="0">
        <references count="3">
          <reference field="4" count="1" selected="0">
            <x v="14"/>
          </reference>
          <reference field="6" count="1">
            <x v="3"/>
          </reference>
          <reference field="7" count="1" selected="0">
            <x v="2"/>
          </reference>
        </references>
      </pivotArea>
    </format>
    <format dxfId="937">
      <pivotArea dataOnly="0" labelOnly="1" fieldPosition="0">
        <references count="3">
          <reference field="4" count="1" selected="0">
            <x v="0"/>
          </reference>
          <reference field="6" count="1">
            <x v="1"/>
          </reference>
          <reference field="7" count="1" selected="0">
            <x v="3"/>
          </reference>
        </references>
      </pivotArea>
    </format>
    <format dxfId="936">
      <pivotArea dataOnly="0" labelOnly="1" fieldPosition="0">
        <references count="3">
          <reference field="4" count="1" selected="0">
            <x v="2"/>
          </reference>
          <reference field="6" count="1">
            <x v="1"/>
          </reference>
          <reference field="7" count="1" selected="0">
            <x v="3"/>
          </reference>
        </references>
      </pivotArea>
    </format>
    <format dxfId="935">
      <pivotArea dataOnly="0" labelOnly="1" fieldPosition="0">
        <references count="3">
          <reference field="4" count="1" selected="0">
            <x v="8"/>
          </reference>
          <reference field="6" count="1">
            <x v="3"/>
          </reference>
          <reference field="7" count="1" selected="0">
            <x v="3"/>
          </reference>
        </references>
      </pivotArea>
    </format>
    <format dxfId="934">
      <pivotArea dataOnly="0" labelOnly="1" fieldPosition="0">
        <references count="3">
          <reference field="4" count="1" selected="0">
            <x v="1"/>
          </reference>
          <reference field="6" count="2">
            <x v="1"/>
            <x v="4"/>
          </reference>
          <reference field="7" count="1" selected="0">
            <x v="4"/>
          </reference>
        </references>
      </pivotArea>
    </format>
    <format dxfId="933">
      <pivotArea dataOnly="0" labelOnly="1" fieldPosition="0">
        <references count="3">
          <reference field="4" count="1" selected="0">
            <x v="2"/>
          </reference>
          <reference field="6" count="1">
            <x v="1"/>
          </reference>
          <reference field="7" count="1" selected="0">
            <x v="4"/>
          </reference>
        </references>
      </pivotArea>
    </format>
    <format dxfId="932">
      <pivotArea dataOnly="0" labelOnly="1" fieldPosition="0">
        <references count="3">
          <reference field="4" count="1" selected="0">
            <x v="10"/>
          </reference>
          <reference field="6" count="1">
            <x v="1"/>
          </reference>
          <reference field="7" count="1" selected="0">
            <x v="4"/>
          </reference>
        </references>
      </pivotArea>
    </format>
    <format dxfId="931">
      <pivotArea dataOnly="0" labelOnly="1" fieldPosition="0">
        <references count="3">
          <reference field="4" count="1" selected="0">
            <x v="11"/>
          </reference>
          <reference field="6" count="1">
            <x v="1"/>
          </reference>
          <reference field="7" count="1" selected="0">
            <x v="4"/>
          </reference>
        </references>
      </pivotArea>
    </format>
    <format dxfId="930">
      <pivotArea dataOnly="0" labelOnly="1" fieldPosition="0">
        <references count="3">
          <reference field="4" count="1" selected="0">
            <x v="15"/>
          </reference>
          <reference field="6" count="1">
            <x v="1"/>
          </reference>
          <reference field="7" count="1" selected="0">
            <x v="4"/>
          </reference>
        </references>
      </pivotArea>
    </format>
    <format dxfId="929">
      <pivotArea dataOnly="0" labelOnly="1" fieldPosition="0">
        <references count="3">
          <reference field="4" count="1" selected="0">
            <x v="16"/>
          </reference>
          <reference field="6" count="2">
            <x v="1"/>
            <x v="4"/>
          </reference>
          <reference field="7" count="1" selected="0">
            <x v="4"/>
          </reference>
        </references>
      </pivotArea>
    </format>
    <format dxfId="928">
      <pivotArea dataOnly="0" labelOnly="1" fieldPosition="0">
        <references count="3">
          <reference field="4" count="1" selected="0">
            <x v="0"/>
          </reference>
          <reference field="6" count="1">
            <x v="1"/>
          </reference>
          <reference field="7" count="1" selected="0">
            <x v="5"/>
          </reference>
        </references>
      </pivotArea>
    </format>
    <format dxfId="927">
      <pivotArea dataOnly="0" labelOnly="1" fieldPosition="0">
        <references count="3">
          <reference field="4" count="1" selected="0">
            <x v="8"/>
          </reference>
          <reference field="6" count="1">
            <x v="1"/>
          </reference>
          <reference field="7" count="1" selected="0">
            <x v="5"/>
          </reference>
        </references>
      </pivotArea>
    </format>
    <format dxfId="926">
      <pivotArea dataOnly="0" labelOnly="1" fieldPosition="0">
        <references count="3">
          <reference field="4" count="1" selected="0">
            <x v="10"/>
          </reference>
          <reference field="6" count="1">
            <x v="1"/>
          </reference>
          <reference field="7" count="1" selected="0">
            <x v="5"/>
          </reference>
        </references>
      </pivotArea>
    </format>
    <format dxfId="925">
      <pivotArea dataOnly="0" labelOnly="1" fieldPosition="0">
        <references count="3">
          <reference field="4" count="1" selected="0">
            <x v="3"/>
          </reference>
          <reference field="6" count="1">
            <x v="1"/>
          </reference>
          <reference field="7" count="1" selected="0">
            <x v="6"/>
          </reference>
        </references>
      </pivotArea>
    </format>
    <format dxfId="924">
      <pivotArea dataOnly="0" labelOnly="1" fieldPosition="0">
        <references count="3">
          <reference field="4" count="1" selected="0">
            <x v="12"/>
          </reference>
          <reference field="6" count="1">
            <x v="1"/>
          </reference>
          <reference field="7" count="1" selected="0">
            <x v="7"/>
          </reference>
        </references>
      </pivotArea>
    </format>
    <format dxfId="923">
      <pivotArea dataOnly="0" labelOnly="1" fieldPosition="0">
        <references count="4">
          <reference field="4" count="1" selected="0">
            <x v="0"/>
          </reference>
          <reference field="6" count="1" selected="0">
            <x v="1"/>
          </reference>
          <reference field="7" count="1" selected="0">
            <x v="0"/>
          </reference>
          <reference field="8" count="2">
            <x v="3"/>
            <x v="4"/>
          </reference>
        </references>
      </pivotArea>
    </format>
    <format dxfId="922">
      <pivotArea dataOnly="0" labelOnly="1" fieldPosition="0">
        <references count="4">
          <reference field="4" count="1" selected="0">
            <x v="4"/>
          </reference>
          <reference field="6" count="1" selected="0">
            <x v="1"/>
          </reference>
          <reference field="7" count="1" selected="0">
            <x v="0"/>
          </reference>
          <reference field="8" count="1">
            <x v="4"/>
          </reference>
        </references>
      </pivotArea>
    </format>
    <format dxfId="921">
      <pivotArea dataOnly="0" labelOnly="1" fieldPosition="0">
        <references count="4">
          <reference field="4" count="1" selected="0">
            <x v="5"/>
          </reference>
          <reference field="6" count="1" selected="0">
            <x v="1"/>
          </reference>
          <reference field="7" count="1" selected="0">
            <x v="0"/>
          </reference>
          <reference field="8" count="2">
            <x v="2"/>
            <x v="3"/>
          </reference>
        </references>
      </pivotArea>
    </format>
    <format dxfId="920">
      <pivotArea dataOnly="0" labelOnly="1" fieldPosition="0">
        <references count="4">
          <reference field="4" count="1" selected="0">
            <x v="6"/>
          </reference>
          <reference field="6" count="1" selected="0">
            <x v="1"/>
          </reference>
          <reference field="7" count="1" selected="0">
            <x v="0"/>
          </reference>
          <reference field="8" count="2">
            <x v="2"/>
            <x v="3"/>
          </reference>
        </references>
      </pivotArea>
    </format>
    <format dxfId="919">
      <pivotArea dataOnly="0" labelOnly="1" fieldPosition="0">
        <references count="4">
          <reference field="4" count="1" selected="0">
            <x v="13"/>
          </reference>
          <reference field="6" count="1" selected="0">
            <x v="1"/>
          </reference>
          <reference field="7" count="1" selected="0">
            <x v="0"/>
          </reference>
          <reference field="8" count="3">
            <x v="2"/>
            <x v="3"/>
            <x v="4"/>
          </reference>
        </references>
      </pivotArea>
    </format>
    <format dxfId="918">
      <pivotArea dataOnly="0" labelOnly="1" fieldPosition="0">
        <references count="4">
          <reference field="4" count="1" selected="0">
            <x v="7"/>
          </reference>
          <reference field="6" count="1" selected="0">
            <x v="3"/>
          </reference>
          <reference field="7" count="1" selected="0">
            <x v="1"/>
          </reference>
          <reference field="8" count="2">
            <x v="2"/>
            <x v="4"/>
          </reference>
        </references>
      </pivotArea>
    </format>
    <format dxfId="917">
      <pivotArea dataOnly="0" labelOnly="1" fieldPosition="0">
        <references count="4">
          <reference field="4" count="1" selected="0">
            <x v="8"/>
          </reference>
          <reference field="6" count="1" selected="0">
            <x v="3"/>
          </reference>
          <reference field="7" count="1" selected="0">
            <x v="1"/>
          </reference>
          <reference field="8" count="3">
            <x v="2"/>
            <x v="3"/>
            <x v="4"/>
          </reference>
        </references>
      </pivotArea>
    </format>
    <format dxfId="916">
      <pivotArea dataOnly="0" labelOnly="1" fieldPosition="0">
        <references count="4">
          <reference field="4" count="1" selected="0">
            <x v="14"/>
          </reference>
          <reference field="6" count="1" selected="0">
            <x v="3"/>
          </reference>
          <reference field="7" count="1" selected="0">
            <x v="1"/>
          </reference>
          <reference field="8" count="2">
            <x v="2"/>
            <x v="3"/>
          </reference>
        </references>
      </pivotArea>
    </format>
    <format dxfId="915">
      <pivotArea dataOnly="0" labelOnly="1" fieldPosition="0">
        <references count="4">
          <reference field="4" count="1" selected="0">
            <x v="6"/>
          </reference>
          <reference field="6" count="1" selected="0">
            <x v="1"/>
          </reference>
          <reference field="7" count="1" selected="0">
            <x v="2"/>
          </reference>
          <reference field="8" count="3">
            <x v="1"/>
            <x v="2"/>
            <x v="4"/>
          </reference>
        </references>
      </pivotArea>
    </format>
    <format dxfId="914">
      <pivotArea dataOnly="0" labelOnly="1" fieldPosition="0">
        <references count="4">
          <reference field="4" count="1" selected="0">
            <x v="9"/>
          </reference>
          <reference field="6" count="1" selected="0">
            <x v="3"/>
          </reference>
          <reference field="7" count="1" selected="0">
            <x v="2"/>
          </reference>
          <reference field="8" count="3">
            <x v="2"/>
            <x v="3"/>
            <x v="4"/>
          </reference>
        </references>
      </pivotArea>
    </format>
    <format dxfId="913">
      <pivotArea dataOnly="0" labelOnly="1" fieldPosition="0">
        <references count="4">
          <reference field="4" count="1" selected="0">
            <x v="14"/>
          </reference>
          <reference field="6" count="1" selected="0">
            <x v="3"/>
          </reference>
          <reference field="7" count="1" selected="0">
            <x v="2"/>
          </reference>
          <reference field="8" count="2">
            <x v="3"/>
            <x v="4"/>
          </reference>
        </references>
      </pivotArea>
    </format>
    <format dxfId="912">
      <pivotArea dataOnly="0" labelOnly="1" fieldPosition="0">
        <references count="4">
          <reference field="4" count="1" selected="0">
            <x v="0"/>
          </reference>
          <reference field="6" count="1" selected="0">
            <x v="1"/>
          </reference>
          <reference field="7" count="1" selected="0">
            <x v="3"/>
          </reference>
          <reference field="8" count="3">
            <x v="1"/>
            <x v="3"/>
            <x v="4"/>
          </reference>
        </references>
      </pivotArea>
    </format>
    <format dxfId="911">
      <pivotArea dataOnly="0" labelOnly="1" fieldPosition="0">
        <references count="4">
          <reference field="4" count="1" selected="0">
            <x v="2"/>
          </reference>
          <reference field="6" count="1" selected="0">
            <x v="1"/>
          </reference>
          <reference field="7" count="1" selected="0">
            <x v="3"/>
          </reference>
          <reference field="8" count="2">
            <x v="2"/>
            <x v="4"/>
          </reference>
        </references>
      </pivotArea>
    </format>
    <format dxfId="910">
      <pivotArea dataOnly="0" labelOnly="1" fieldPosition="0">
        <references count="4">
          <reference field="4" count="1" selected="0">
            <x v="8"/>
          </reference>
          <reference field="6" count="1" selected="0">
            <x v="3"/>
          </reference>
          <reference field="7" count="1" selected="0">
            <x v="3"/>
          </reference>
          <reference field="8" count="2">
            <x v="2"/>
            <x v="4"/>
          </reference>
        </references>
      </pivotArea>
    </format>
    <format dxfId="909">
      <pivotArea dataOnly="0" labelOnly="1" fieldPosition="0">
        <references count="4">
          <reference field="4" count="1" selected="0">
            <x v="1"/>
          </reference>
          <reference field="6" count="1" selected="0">
            <x v="1"/>
          </reference>
          <reference field="7" count="1" selected="0">
            <x v="4"/>
          </reference>
          <reference field="8" count="2">
            <x v="2"/>
            <x v="4"/>
          </reference>
        </references>
      </pivotArea>
    </format>
    <format dxfId="908">
      <pivotArea dataOnly="0" labelOnly="1" fieldPosition="0">
        <references count="4">
          <reference field="4" count="1" selected="0">
            <x v="1"/>
          </reference>
          <reference field="6" count="1" selected="0">
            <x v="4"/>
          </reference>
          <reference field="7" count="1" selected="0">
            <x v="4"/>
          </reference>
          <reference field="8" count="3">
            <x v="2"/>
            <x v="3"/>
            <x v="4"/>
          </reference>
        </references>
      </pivotArea>
    </format>
    <format dxfId="907">
      <pivotArea dataOnly="0" labelOnly="1" fieldPosition="0">
        <references count="4">
          <reference field="4" count="1" selected="0">
            <x v="2"/>
          </reference>
          <reference field="6" count="1" selected="0">
            <x v="1"/>
          </reference>
          <reference field="7" count="1" selected="0">
            <x v="4"/>
          </reference>
          <reference field="8" count="1">
            <x v="4"/>
          </reference>
        </references>
      </pivotArea>
    </format>
    <format dxfId="906">
      <pivotArea dataOnly="0" labelOnly="1" fieldPosition="0">
        <references count="4">
          <reference field="4" count="1" selected="0">
            <x v="10"/>
          </reference>
          <reference field="6" count="1" selected="0">
            <x v="1"/>
          </reference>
          <reference field="7" count="1" selected="0">
            <x v="4"/>
          </reference>
          <reference field="8" count="3">
            <x v="2"/>
            <x v="3"/>
            <x v="4"/>
          </reference>
        </references>
      </pivotArea>
    </format>
    <format dxfId="905">
      <pivotArea dataOnly="0" labelOnly="1" fieldPosition="0">
        <references count="4">
          <reference field="4" count="1" selected="0">
            <x v="11"/>
          </reference>
          <reference field="6" count="1" selected="0">
            <x v="1"/>
          </reference>
          <reference field="7" count="1" selected="0">
            <x v="4"/>
          </reference>
          <reference field="8" count="1">
            <x v="4"/>
          </reference>
        </references>
      </pivotArea>
    </format>
    <format dxfId="904">
      <pivotArea dataOnly="0" labelOnly="1" fieldPosition="0">
        <references count="4">
          <reference field="4" count="1" selected="0">
            <x v="15"/>
          </reference>
          <reference field="6" count="1" selected="0">
            <x v="1"/>
          </reference>
          <reference field="7" count="1" selected="0">
            <x v="4"/>
          </reference>
          <reference field="8" count="3">
            <x v="2"/>
            <x v="3"/>
            <x v="4"/>
          </reference>
        </references>
      </pivotArea>
    </format>
    <format dxfId="903">
      <pivotArea dataOnly="0" labelOnly="1" fieldPosition="0">
        <references count="4">
          <reference field="4" count="1" selected="0">
            <x v="16"/>
          </reference>
          <reference field="6" count="1" selected="0">
            <x v="1"/>
          </reference>
          <reference field="7" count="1" selected="0">
            <x v="4"/>
          </reference>
          <reference field="8" count="3">
            <x v="2"/>
            <x v="3"/>
            <x v="4"/>
          </reference>
        </references>
      </pivotArea>
    </format>
    <format dxfId="902">
      <pivotArea dataOnly="0" labelOnly="1" fieldPosition="0">
        <references count="4">
          <reference field="4" count="1" selected="0">
            <x v="16"/>
          </reference>
          <reference field="6" count="1" selected="0">
            <x v="4"/>
          </reference>
          <reference field="7" count="1" selected="0">
            <x v="4"/>
          </reference>
          <reference field="8" count="2">
            <x v="2"/>
            <x v="3"/>
          </reference>
        </references>
      </pivotArea>
    </format>
    <format dxfId="901">
      <pivotArea dataOnly="0" labelOnly="1" fieldPosition="0">
        <references count="4">
          <reference field="4" count="1" selected="0">
            <x v="0"/>
          </reference>
          <reference field="6" count="1" selected="0">
            <x v="1"/>
          </reference>
          <reference field="7" count="1" selected="0">
            <x v="5"/>
          </reference>
          <reference field="8" count="2">
            <x v="2"/>
            <x v="3"/>
          </reference>
        </references>
      </pivotArea>
    </format>
    <format dxfId="900">
      <pivotArea dataOnly="0" labelOnly="1" fieldPosition="0">
        <references count="4">
          <reference field="4" count="1" selected="0">
            <x v="8"/>
          </reference>
          <reference field="6" count="1" selected="0">
            <x v="1"/>
          </reference>
          <reference field="7" count="1" selected="0">
            <x v="5"/>
          </reference>
          <reference field="8" count="2">
            <x v="2"/>
            <x v="3"/>
          </reference>
        </references>
      </pivotArea>
    </format>
    <format dxfId="899">
      <pivotArea dataOnly="0" labelOnly="1" fieldPosition="0">
        <references count="4">
          <reference field="4" count="1" selected="0">
            <x v="10"/>
          </reference>
          <reference field="6" count="1" selected="0">
            <x v="1"/>
          </reference>
          <reference field="7" count="1" selected="0">
            <x v="5"/>
          </reference>
          <reference field="8" count="3">
            <x v="2"/>
            <x v="3"/>
            <x v="4"/>
          </reference>
        </references>
      </pivotArea>
    </format>
    <format dxfId="898">
      <pivotArea dataOnly="0" labelOnly="1" fieldPosition="0">
        <references count="4">
          <reference field="4" count="1" selected="0">
            <x v="3"/>
          </reference>
          <reference field="6" count="1" selected="0">
            <x v="1"/>
          </reference>
          <reference field="7" count="1" selected="0">
            <x v="6"/>
          </reference>
          <reference field="8" count="1">
            <x v="4"/>
          </reference>
        </references>
      </pivotArea>
    </format>
    <format dxfId="897">
      <pivotArea dataOnly="0" labelOnly="1" fieldPosition="0">
        <references count="4">
          <reference field="4" count="1" selected="0">
            <x v="12"/>
          </reference>
          <reference field="6" count="1" selected="0">
            <x v="1"/>
          </reference>
          <reference field="7" count="1" selected="0">
            <x v="7"/>
          </reference>
          <reference field="8" count="2">
            <x v="2"/>
            <x v="4"/>
          </reference>
        </references>
      </pivotArea>
    </format>
    <format dxfId="896">
      <pivotArea dataOnly="0" labelOnly="1" fieldPosition="0">
        <references count="5">
          <reference field="0" count="1">
            <x v="24"/>
          </reference>
          <reference field="4" count="1" selected="0">
            <x v="0"/>
          </reference>
          <reference field="6" count="1" selected="0">
            <x v="1"/>
          </reference>
          <reference field="7" count="1" selected="0">
            <x v="0"/>
          </reference>
          <reference field="8" count="1" selected="0">
            <x v="3"/>
          </reference>
        </references>
      </pivotArea>
    </format>
    <format dxfId="895">
      <pivotArea dataOnly="0" labelOnly="1" fieldPosition="0">
        <references count="5">
          <reference field="0" count="11">
            <x v="1"/>
            <x v="48"/>
            <x v="51"/>
            <x v="56"/>
            <x v="62"/>
            <x v="64"/>
            <x v="113"/>
            <x v="141"/>
            <x v="167"/>
            <x v="173"/>
            <x v="209"/>
          </reference>
          <reference field="4" count="1" selected="0">
            <x v="0"/>
          </reference>
          <reference field="6" count="1" selected="0">
            <x v="1"/>
          </reference>
          <reference field="7" count="1" selected="0">
            <x v="0"/>
          </reference>
          <reference field="8" count="1" selected="0">
            <x v="4"/>
          </reference>
        </references>
      </pivotArea>
    </format>
    <format dxfId="894">
      <pivotArea dataOnly="0" labelOnly="1" fieldPosition="0">
        <references count="5">
          <reference field="0" count="4">
            <x v="22"/>
            <x v="66"/>
            <x v="98"/>
            <x v="160"/>
          </reference>
          <reference field="4" count="1" selected="0">
            <x v="4"/>
          </reference>
          <reference field="6" count="1" selected="0">
            <x v="1"/>
          </reference>
          <reference field="7" count="1" selected="0">
            <x v="0"/>
          </reference>
          <reference field="8" count="1" selected="0">
            <x v="4"/>
          </reference>
        </references>
      </pivotArea>
    </format>
    <format dxfId="893">
      <pivotArea dataOnly="0" labelOnly="1" fieldPosition="0">
        <references count="5">
          <reference field="0" count="4">
            <x v="151"/>
            <x v="161"/>
            <x v="183"/>
            <x v="188"/>
          </reference>
          <reference field="4" count="1" selected="0">
            <x v="5"/>
          </reference>
          <reference field="6" count="1" selected="0">
            <x v="1"/>
          </reference>
          <reference field="7" count="1" selected="0">
            <x v="0"/>
          </reference>
          <reference field="8" count="1" selected="0">
            <x v="2"/>
          </reference>
        </references>
      </pivotArea>
    </format>
    <format dxfId="892">
      <pivotArea dataOnly="0" labelOnly="1" fieldPosition="0">
        <references count="5">
          <reference field="0" count="1">
            <x v="52"/>
          </reference>
          <reference field="4" count="1" selected="0">
            <x v="5"/>
          </reference>
          <reference field="6" count="1" selected="0">
            <x v="1"/>
          </reference>
          <reference field="7" count="1" selected="0">
            <x v="0"/>
          </reference>
          <reference field="8" count="1" selected="0">
            <x v="3"/>
          </reference>
        </references>
      </pivotArea>
    </format>
    <format dxfId="891">
      <pivotArea dataOnly="0" labelOnly="1" fieldPosition="0">
        <references count="5">
          <reference field="0" count="1">
            <x v="183"/>
          </reference>
          <reference field="4" count="1" selected="0">
            <x v="6"/>
          </reference>
          <reference field="6" count="1" selected="0">
            <x v="1"/>
          </reference>
          <reference field="7" count="1" selected="0">
            <x v="0"/>
          </reference>
          <reference field="8" count="1" selected="0">
            <x v="2"/>
          </reference>
        </references>
      </pivotArea>
    </format>
    <format dxfId="890">
      <pivotArea dataOnly="0" labelOnly="1" fieldPosition="0">
        <references count="5">
          <reference field="0" count="1">
            <x v="52"/>
          </reference>
          <reference field="4" count="1" selected="0">
            <x v="6"/>
          </reference>
          <reference field="6" count="1" selected="0">
            <x v="1"/>
          </reference>
          <reference field="7" count="1" selected="0">
            <x v="0"/>
          </reference>
          <reference field="8" count="1" selected="0">
            <x v="3"/>
          </reference>
        </references>
      </pivotArea>
    </format>
    <format dxfId="889">
      <pivotArea dataOnly="0" labelOnly="1" fieldPosition="0">
        <references count="5">
          <reference field="0" count="2">
            <x v="36"/>
            <x v="185"/>
          </reference>
          <reference field="4" count="1" selected="0">
            <x v="13"/>
          </reference>
          <reference field="6" count="1" selected="0">
            <x v="1"/>
          </reference>
          <reference field="7" count="1" selected="0">
            <x v="0"/>
          </reference>
          <reference field="8" count="1" selected="0">
            <x v="2"/>
          </reference>
        </references>
      </pivotArea>
    </format>
    <format dxfId="888">
      <pivotArea dataOnly="0" labelOnly="1" fieldPosition="0">
        <references count="5">
          <reference field="0" count="2">
            <x v="34"/>
            <x v="70"/>
          </reference>
          <reference field="4" count="1" selected="0">
            <x v="13"/>
          </reference>
          <reference field="6" count="1" selected="0">
            <x v="1"/>
          </reference>
          <reference field="7" count="1" selected="0">
            <x v="0"/>
          </reference>
          <reference field="8" count="1" selected="0">
            <x v="3"/>
          </reference>
        </references>
      </pivotArea>
    </format>
    <format dxfId="887">
      <pivotArea dataOnly="0" labelOnly="1" fieldPosition="0">
        <references count="5">
          <reference field="0" count="1">
            <x v="46"/>
          </reference>
          <reference field="4" count="1" selected="0">
            <x v="13"/>
          </reference>
          <reference field="6" count="1" selected="0">
            <x v="1"/>
          </reference>
          <reference field="7" count="1" selected="0">
            <x v="0"/>
          </reference>
          <reference field="8" count="1" selected="0">
            <x v="4"/>
          </reference>
        </references>
      </pivotArea>
    </format>
    <format dxfId="886">
      <pivotArea dataOnly="0" labelOnly="1" fieldPosition="0">
        <references count="5">
          <reference field="0" count="7">
            <x v="45"/>
            <x v="95"/>
            <x v="96"/>
            <x v="115"/>
            <x v="127"/>
            <x v="137"/>
            <x v="159"/>
          </reference>
          <reference field="4" count="1" selected="0">
            <x v="7"/>
          </reference>
          <reference field="6" count="1" selected="0">
            <x v="3"/>
          </reference>
          <reference field="7" count="1" selected="0">
            <x v="1"/>
          </reference>
          <reference field="8" count="1" selected="0">
            <x v="2"/>
          </reference>
        </references>
      </pivotArea>
    </format>
    <format dxfId="885">
      <pivotArea dataOnly="0" labelOnly="1" fieldPosition="0">
        <references count="5">
          <reference field="0" count="5">
            <x v="37"/>
            <x v="97"/>
            <x v="101"/>
            <x v="120"/>
            <x v="205"/>
          </reference>
          <reference field="4" count="1" selected="0">
            <x v="7"/>
          </reference>
          <reference field="6" count="1" selected="0">
            <x v="3"/>
          </reference>
          <reference field="7" count="1" selected="0">
            <x v="1"/>
          </reference>
          <reference field="8" count="1" selected="0">
            <x v="4"/>
          </reference>
        </references>
      </pivotArea>
    </format>
    <format dxfId="884">
      <pivotArea dataOnly="0" labelOnly="1" fieldPosition="0">
        <references count="5">
          <reference field="0" count="2">
            <x v="123"/>
            <x v="125"/>
          </reference>
          <reference field="4" count="1" selected="0">
            <x v="8"/>
          </reference>
          <reference field="6" count="1" selected="0">
            <x v="3"/>
          </reference>
          <reference field="7" count="1" selected="0">
            <x v="1"/>
          </reference>
          <reference field="8" count="1" selected="0">
            <x v="2"/>
          </reference>
        </references>
      </pivotArea>
    </format>
    <format dxfId="883">
      <pivotArea dataOnly="0" labelOnly="1" fieldPosition="0">
        <references count="5">
          <reference field="0" count="1">
            <x v="134"/>
          </reference>
          <reference field="4" count="1" selected="0">
            <x v="8"/>
          </reference>
          <reference field="6" count="1" selected="0">
            <x v="3"/>
          </reference>
          <reference field="7" count="1" selected="0">
            <x v="1"/>
          </reference>
          <reference field="8" count="1" selected="0">
            <x v="3"/>
          </reference>
        </references>
      </pivotArea>
    </format>
    <format dxfId="882">
      <pivotArea dataOnly="0" labelOnly="1" fieldPosition="0">
        <references count="5">
          <reference field="0" count="4">
            <x v="101"/>
            <x v="146"/>
            <x v="178"/>
            <x v="206"/>
          </reference>
          <reference field="4" count="1" selected="0">
            <x v="8"/>
          </reference>
          <reference field="6" count="1" selected="0">
            <x v="3"/>
          </reference>
          <reference field="7" count="1" selected="0">
            <x v="1"/>
          </reference>
          <reference field="8" count="1" selected="0">
            <x v="4"/>
          </reference>
        </references>
      </pivotArea>
    </format>
    <format dxfId="881">
      <pivotArea dataOnly="0" labelOnly="1" fieldPosition="0">
        <references count="5">
          <reference field="0" count="1">
            <x v="193"/>
          </reference>
          <reference field="4" count="1" selected="0">
            <x v="14"/>
          </reference>
          <reference field="6" count="1" selected="0">
            <x v="3"/>
          </reference>
          <reference field="7" count="1" selected="0">
            <x v="1"/>
          </reference>
          <reference field="8" count="1" selected="0">
            <x v="2"/>
          </reference>
        </references>
      </pivotArea>
    </format>
    <format dxfId="880">
      <pivotArea dataOnly="0" labelOnly="1" fieldPosition="0">
        <references count="5">
          <reference field="0" count="1">
            <x v="94"/>
          </reference>
          <reference field="4" count="1" selected="0">
            <x v="14"/>
          </reference>
          <reference field="6" count="1" selected="0">
            <x v="3"/>
          </reference>
          <reference field="7" count="1" selected="0">
            <x v="1"/>
          </reference>
          <reference field="8" count="1" selected="0">
            <x v="3"/>
          </reference>
        </references>
      </pivotArea>
    </format>
    <format dxfId="879">
      <pivotArea dataOnly="0" labelOnly="1" fieldPosition="0">
        <references count="5">
          <reference field="0" count="1">
            <x v="38"/>
          </reference>
          <reference field="4" count="1" selected="0">
            <x v="6"/>
          </reference>
          <reference field="6" count="1" selected="0">
            <x v="1"/>
          </reference>
          <reference field="7" count="1" selected="0">
            <x v="2"/>
          </reference>
          <reference field="8" count="1" selected="0">
            <x v="1"/>
          </reference>
        </references>
      </pivotArea>
    </format>
    <format dxfId="878">
      <pivotArea dataOnly="0" labelOnly="1" fieldPosition="0">
        <references count="5">
          <reference field="0" count="2">
            <x v="42"/>
            <x v="82"/>
          </reference>
          <reference field="4" count="1" selected="0">
            <x v="6"/>
          </reference>
          <reference field="6" count="1" selected="0">
            <x v="1"/>
          </reference>
          <reference field="7" count="1" selected="0">
            <x v="2"/>
          </reference>
          <reference field="8" count="1" selected="0">
            <x v="2"/>
          </reference>
        </references>
      </pivotArea>
    </format>
    <format dxfId="877">
      <pivotArea dataOnly="0" labelOnly="1" fieldPosition="0">
        <references count="5">
          <reference field="0" count="3">
            <x v="66"/>
            <x v="86"/>
            <x v="209"/>
          </reference>
          <reference field="4" count="1" selected="0">
            <x v="6"/>
          </reference>
          <reference field="6" count="1" selected="0">
            <x v="1"/>
          </reference>
          <reference field="7" count="1" selected="0">
            <x v="2"/>
          </reference>
          <reference field="8" count="1" selected="0">
            <x v="4"/>
          </reference>
        </references>
      </pivotArea>
    </format>
    <format dxfId="876">
      <pivotArea dataOnly="0" labelOnly="1" fieldPosition="0">
        <references count="5">
          <reference field="0" count="6">
            <x v="50"/>
            <x v="110"/>
            <x v="122"/>
            <x v="124"/>
            <x v="128"/>
            <x v="177"/>
          </reference>
          <reference field="4" count="1" selected="0">
            <x v="9"/>
          </reference>
          <reference field="6" count="1" selected="0">
            <x v="3"/>
          </reference>
          <reference field="7" count="1" selected="0">
            <x v="2"/>
          </reference>
          <reference field="8" count="1" selected="0">
            <x v="2"/>
          </reference>
        </references>
      </pivotArea>
    </format>
    <format dxfId="875">
      <pivotArea dataOnly="0" labelOnly="1" fieldPosition="0">
        <references count="5">
          <reference field="0" count="1">
            <x v="129"/>
          </reference>
          <reference field="4" count="1" selected="0">
            <x v="9"/>
          </reference>
          <reference field="6" count="1" selected="0">
            <x v="3"/>
          </reference>
          <reference field="7" count="1" selected="0">
            <x v="2"/>
          </reference>
          <reference field="8" count="1" selected="0">
            <x v="3"/>
          </reference>
        </references>
      </pivotArea>
    </format>
    <format dxfId="874">
      <pivotArea dataOnly="0" labelOnly="1" fieldPosition="0">
        <references count="5">
          <reference field="0" count="3">
            <x v="31"/>
            <x v="73"/>
            <x v="190"/>
          </reference>
          <reference field="4" count="1" selected="0">
            <x v="9"/>
          </reference>
          <reference field="6" count="1" selected="0">
            <x v="3"/>
          </reference>
          <reference field="7" count="1" selected="0">
            <x v="2"/>
          </reference>
          <reference field="8" count="1" selected="0">
            <x v="4"/>
          </reference>
        </references>
      </pivotArea>
    </format>
    <format dxfId="873">
      <pivotArea dataOnly="0" labelOnly="1" fieldPosition="0">
        <references count="5">
          <reference field="0" count="1">
            <x v="88"/>
          </reference>
          <reference field="4" count="1" selected="0">
            <x v="14"/>
          </reference>
          <reference field="6" count="1" selected="0">
            <x v="3"/>
          </reference>
          <reference field="7" count="1" selected="0">
            <x v="2"/>
          </reference>
          <reference field="8" count="1" selected="0">
            <x v="3"/>
          </reference>
        </references>
      </pivotArea>
    </format>
    <format dxfId="872">
      <pivotArea dataOnly="0" labelOnly="1" fieldPosition="0">
        <references count="5">
          <reference field="0" count="1">
            <x v="176"/>
          </reference>
          <reference field="4" count="1" selected="0">
            <x v="14"/>
          </reference>
          <reference field="6" count="1" selected="0">
            <x v="3"/>
          </reference>
          <reference field="7" count="1" selected="0">
            <x v="2"/>
          </reference>
          <reference field="8" count="1" selected="0">
            <x v="4"/>
          </reference>
        </references>
      </pivotArea>
    </format>
    <format dxfId="871">
      <pivotArea dataOnly="0" labelOnly="1" fieldPosition="0">
        <references count="5">
          <reference field="0" count="1">
            <x v="21"/>
          </reference>
          <reference field="4" count="1" selected="0">
            <x v="0"/>
          </reference>
          <reference field="6" count="1" selected="0">
            <x v="1"/>
          </reference>
          <reference field="7" count="1" selected="0">
            <x v="3"/>
          </reference>
          <reference field="8" count="1" selected="0">
            <x v="1"/>
          </reference>
        </references>
      </pivotArea>
    </format>
    <format dxfId="870">
      <pivotArea dataOnly="0" labelOnly="1" fieldPosition="0">
        <references count="5">
          <reference field="0" count="1">
            <x v="24"/>
          </reference>
          <reference field="4" count="1" selected="0">
            <x v="0"/>
          </reference>
          <reference field="6" count="1" selected="0">
            <x v="1"/>
          </reference>
          <reference field="7" count="1" selected="0">
            <x v="3"/>
          </reference>
          <reference field="8" count="1" selected="0">
            <x v="3"/>
          </reference>
        </references>
      </pivotArea>
    </format>
    <format dxfId="869">
      <pivotArea dataOnly="0" labelOnly="1" fieldPosition="0">
        <references count="5">
          <reference field="0" count="5">
            <x v="1"/>
            <x v="48"/>
            <x v="51"/>
            <x v="62"/>
            <x v="209"/>
          </reference>
          <reference field="4" count="1" selected="0">
            <x v="0"/>
          </reference>
          <reference field="6" count="1" selected="0">
            <x v="1"/>
          </reference>
          <reference field="7" count="1" selected="0">
            <x v="3"/>
          </reference>
          <reference field="8" count="1" selected="0">
            <x v="4"/>
          </reference>
        </references>
      </pivotArea>
    </format>
    <format dxfId="868">
      <pivotArea dataOnly="0" labelOnly="1" fieldPosition="0">
        <references count="5">
          <reference field="0" count="2">
            <x v="85"/>
            <x v="172"/>
          </reference>
          <reference field="4" count="1" selected="0">
            <x v="2"/>
          </reference>
          <reference field="6" count="1" selected="0">
            <x v="1"/>
          </reference>
          <reference field="7" count="1" selected="0">
            <x v="3"/>
          </reference>
          <reference field="8" count="1" selected="0">
            <x v="2"/>
          </reference>
        </references>
      </pivotArea>
    </format>
    <format dxfId="867">
      <pivotArea dataOnly="0" labelOnly="1" fieldPosition="0">
        <references count="5">
          <reference field="0" count="3">
            <x v="61"/>
            <x v="148"/>
            <x v="158"/>
          </reference>
          <reference field="4" count="1" selected="0">
            <x v="2"/>
          </reference>
          <reference field="6" count="1" selected="0">
            <x v="1"/>
          </reference>
          <reference field="7" count="1" selected="0">
            <x v="3"/>
          </reference>
          <reference field="8" count="1" selected="0">
            <x v="4"/>
          </reference>
        </references>
      </pivotArea>
    </format>
    <format dxfId="866">
      <pivotArea dataOnly="0" labelOnly="1" fieldPosition="0">
        <references count="5">
          <reference field="0" count="1">
            <x v="93"/>
          </reference>
          <reference field="4" count="1" selected="0">
            <x v="8"/>
          </reference>
          <reference field="6" count="1" selected="0">
            <x v="3"/>
          </reference>
          <reference field="7" count="1" selected="0">
            <x v="3"/>
          </reference>
          <reference field="8" count="1" selected="0">
            <x v="2"/>
          </reference>
        </references>
      </pivotArea>
    </format>
    <format dxfId="865">
      <pivotArea dataOnly="0" labelOnly="1" fieldPosition="0">
        <references count="5">
          <reference field="0" count="1">
            <x v="189"/>
          </reference>
          <reference field="4" count="1" selected="0">
            <x v="8"/>
          </reference>
          <reference field="6" count="1" selected="0">
            <x v="3"/>
          </reference>
          <reference field="7" count="1" selected="0">
            <x v="3"/>
          </reference>
          <reference field="8" count="1" selected="0">
            <x v="4"/>
          </reference>
        </references>
      </pivotArea>
    </format>
    <format dxfId="864">
      <pivotArea dataOnly="0" labelOnly="1" fieldPosition="0">
        <references count="5">
          <reference field="0" count="1">
            <x v="39"/>
          </reference>
          <reference field="4" count="1" selected="0">
            <x v="1"/>
          </reference>
          <reference field="6" count="1" selected="0">
            <x v="1"/>
          </reference>
          <reference field="7" count="1" selected="0">
            <x v="4"/>
          </reference>
          <reference field="8" count="1" selected="0">
            <x v="2"/>
          </reference>
        </references>
      </pivotArea>
    </format>
    <format dxfId="863">
      <pivotArea dataOnly="0" labelOnly="1" fieldPosition="0">
        <references count="5">
          <reference field="0" count="3">
            <x v="99"/>
            <x v="155"/>
            <x v="164"/>
          </reference>
          <reference field="4" count="1" selected="0">
            <x v="1"/>
          </reference>
          <reference field="6" count="1" selected="0">
            <x v="1"/>
          </reference>
          <reference field="7" count="1" selected="0">
            <x v="4"/>
          </reference>
          <reference field="8" count="1" selected="0">
            <x v="4"/>
          </reference>
        </references>
      </pivotArea>
    </format>
    <format dxfId="862">
      <pivotArea dataOnly="0" labelOnly="1" fieldPosition="0">
        <references count="5">
          <reference field="0" count="5">
            <x v="75"/>
            <x v="89"/>
            <x v="91"/>
            <x v="133"/>
            <x v="145"/>
          </reference>
          <reference field="4" count="1" selected="0">
            <x v="1"/>
          </reference>
          <reference field="6" count="1" selected="0">
            <x v="4"/>
          </reference>
          <reference field="7" count="1" selected="0">
            <x v="4"/>
          </reference>
          <reference field="8" count="1" selected="0">
            <x v="2"/>
          </reference>
        </references>
      </pivotArea>
    </format>
    <format dxfId="861">
      <pivotArea dataOnly="0" labelOnly="1" fieldPosition="0">
        <references count="5">
          <reference field="0" count="1">
            <x v="182"/>
          </reference>
          <reference field="4" count="1" selected="0">
            <x v="1"/>
          </reference>
          <reference field="6" count="1" selected="0">
            <x v="4"/>
          </reference>
          <reference field="7" count="1" selected="0">
            <x v="4"/>
          </reference>
          <reference field="8" count="1" selected="0">
            <x v="3"/>
          </reference>
        </references>
      </pivotArea>
    </format>
    <format dxfId="860">
      <pivotArea dataOnly="0" labelOnly="1" fieldPosition="0">
        <references count="5">
          <reference field="0" count="3">
            <x v="80"/>
            <x v="83"/>
            <x v="175"/>
          </reference>
          <reference field="4" count="1" selected="0">
            <x v="1"/>
          </reference>
          <reference field="6" count="1" selected="0">
            <x v="4"/>
          </reference>
          <reference field="7" count="1" selected="0">
            <x v="4"/>
          </reference>
          <reference field="8" count="1" selected="0">
            <x v="4"/>
          </reference>
        </references>
      </pivotArea>
    </format>
    <format dxfId="859">
      <pivotArea dataOnly="0" labelOnly="1" fieldPosition="0">
        <references count="5">
          <reference field="0" count="7">
            <x v="23"/>
            <x v="30"/>
            <x v="53"/>
            <x v="150"/>
            <x v="165"/>
            <x v="180"/>
            <x v="201"/>
          </reference>
          <reference field="4" count="1" selected="0">
            <x v="2"/>
          </reference>
          <reference field="6" count="1" selected="0">
            <x v="1"/>
          </reference>
          <reference field="7" count="1" selected="0">
            <x v="4"/>
          </reference>
          <reference field="8" count="1" selected="0">
            <x v="4"/>
          </reference>
        </references>
      </pivotArea>
    </format>
    <format dxfId="858">
      <pivotArea dataOnly="0" labelOnly="1" fieldPosition="0">
        <references count="5">
          <reference field="0" count="2">
            <x v="60"/>
            <x v="90"/>
          </reference>
          <reference field="4" count="1" selected="0">
            <x v="10"/>
          </reference>
          <reference field="6" count="1" selected="0">
            <x v="1"/>
          </reference>
          <reference field="7" count="1" selected="0">
            <x v="4"/>
          </reference>
          <reference field="8" count="1" selected="0">
            <x v="2"/>
          </reference>
        </references>
      </pivotArea>
    </format>
    <format dxfId="857">
      <pivotArea dataOnly="0" labelOnly="1" fieldPosition="0">
        <references count="5">
          <reference field="0" count="2">
            <x v="52"/>
            <x v="149"/>
          </reference>
          <reference field="4" count="1" selected="0">
            <x v="10"/>
          </reference>
          <reference field="6" count="1" selected="0">
            <x v="1"/>
          </reference>
          <reference field="7" count="1" selected="0">
            <x v="4"/>
          </reference>
          <reference field="8" count="1" selected="0">
            <x v="3"/>
          </reference>
        </references>
      </pivotArea>
    </format>
    <format dxfId="856">
      <pivotArea dataOnly="0" labelOnly="1" fieldPosition="0">
        <references count="5">
          <reference field="0" count="10">
            <x v="86"/>
            <x v="87"/>
            <x v="103"/>
            <x v="144"/>
            <x v="154"/>
            <x v="166"/>
            <x v="174"/>
            <x v="179"/>
            <x v="180"/>
            <x v="211"/>
          </reference>
          <reference field="4" count="1" selected="0">
            <x v="10"/>
          </reference>
          <reference field="6" count="1" selected="0">
            <x v="1"/>
          </reference>
          <reference field="7" count="1" selected="0">
            <x v="4"/>
          </reference>
          <reference field="8" count="1" selected="0">
            <x v="4"/>
          </reference>
        </references>
      </pivotArea>
    </format>
    <format dxfId="855">
      <pivotArea dataOnly="0" labelOnly="1" fieldPosition="0">
        <references count="5">
          <reference field="0" count="2">
            <x v="57"/>
            <x v="170"/>
          </reference>
          <reference field="4" count="1" selected="0">
            <x v="11"/>
          </reference>
          <reference field="6" count="1" selected="0">
            <x v="1"/>
          </reference>
          <reference field="7" count="1" selected="0">
            <x v="4"/>
          </reference>
          <reference field="8" count="1" selected="0">
            <x v="4"/>
          </reference>
        </references>
      </pivotArea>
    </format>
    <format dxfId="854">
      <pivotArea dataOnly="0" labelOnly="1" fieldPosition="0">
        <references count="5">
          <reference field="0" count="1">
            <x v="28"/>
          </reference>
          <reference field="4" count="1" selected="0">
            <x v="15"/>
          </reference>
          <reference field="6" count="1" selected="0">
            <x v="1"/>
          </reference>
          <reference field="7" count="1" selected="0">
            <x v="4"/>
          </reference>
          <reference field="8" count="1" selected="0">
            <x v="2"/>
          </reference>
        </references>
      </pivotArea>
    </format>
    <format dxfId="853">
      <pivotArea dataOnly="0" labelOnly="1" fieldPosition="0">
        <references count="5">
          <reference field="0" count="1">
            <x v="26"/>
          </reference>
          <reference field="4" count="1" selected="0">
            <x v="15"/>
          </reference>
          <reference field="6" count="1" selected="0">
            <x v="1"/>
          </reference>
          <reference field="7" count="1" selected="0">
            <x v="4"/>
          </reference>
          <reference field="8" count="1" selected="0">
            <x v="3"/>
          </reference>
        </references>
      </pivotArea>
    </format>
    <format dxfId="852">
      <pivotArea dataOnly="0" labelOnly="1" fieldPosition="0">
        <references count="5">
          <reference field="0" count="1">
            <x v="46"/>
          </reference>
          <reference field="4" count="1" selected="0">
            <x v="15"/>
          </reference>
          <reference field="6" count="1" selected="0">
            <x v="1"/>
          </reference>
          <reference field="7" count="1" selected="0">
            <x v="4"/>
          </reference>
          <reference field="8" count="1" selected="0">
            <x v="4"/>
          </reference>
        </references>
      </pivotArea>
    </format>
    <format dxfId="851">
      <pivotArea dataOnly="0" labelOnly="1" fieldPosition="0">
        <references count="5">
          <reference field="0" count="3">
            <x v="35"/>
            <x v="156"/>
            <x v="200"/>
          </reference>
          <reference field="4" count="1" selected="0">
            <x v="16"/>
          </reference>
          <reference field="6" count="1" selected="0">
            <x v="1"/>
          </reference>
          <reference field="7" count="1" selected="0">
            <x v="4"/>
          </reference>
          <reference field="8" count="1" selected="0">
            <x v="2"/>
          </reference>
        </references>
      </pivotArea>
    </format>
    <format dxfId="850">
      <pivotArea dataOnly="0" labelOnly="1" fieldPosition="0">
        <references count="5">
          <reference field="0" count="2">
            <x v="25"/>
            <x v="163"/>
          </reference>
          <reference field="4" count="1" selected="0">
            <x v="16"/>
          </reference>
          <reference field="6" count="1" selected="0">
            <x v="1"/>
          </reference>
          <reference field="7" count="1" selected="0">
            <x v="4"/>
          </reference>
          <reference field="8" count="1" selected="0">
            <x v="3"/>
          </reference>
        </references>
      </pivotArea>
    </format>
    <format dxfId="849">
      <pivotArea dataOnly="0" labelOnly="1" fieldPosition="0">
        <references count="5">
          <reference field="0" count="1">
            <x v="215"/>
          </reference>
          <reference field="4" count="1" selected="0">
            <x v="16"/>
          </reference>
          <reference field="6" count="1" selected="0">
            <x v="1"/>
          </reference>
          <reference field="7" count="1" selected="0">
            <x v="4"/>
          </reference>
          <reference field="8" count="1" selected="0">
            <x v="4"/>
          </reference>
        </references>
      </pivotArea>
    </format>
    <format dxfId="848">
      <pivotArea dataOnly="0" labelOnly="1" fieldPosition="0">
        <references count="5">
          <reference field="0" count="2">
            <x v="29"/>
            <x v="208"/>
          </reference>
          <reference field="4" count="1" selected="0">
            <x v="16"/>
          </reference>
          <reference field="6" count="1" selected="0">
            <x v="4"/>
          </reference>
          <reference field="7" count="1" selected="0">
            <x v="4"/>
          </reference>
          <reference field="8" count="1" selected="0">
            <x v="2"/>
          </reference>
        </references>
      </pivotArea>
    </format>
    <format dxfId="847">
      <pivotArea dataOnly="0" labelOnly="1" fieldPosition="0">
        <references count="5">
          <reference field="0" count="4">
            <x v="43"/>
            <x v="44"/>
            <x v="65"/>
            <x v="105"/>
          </reference>
          <reference field="4" count="1" selected="0">
            <x v="16"/>
          </reference>
          <reference field="6" count="1" selected="0">
            <x v="4"/>
          </reference>
          <reference field="7" count="1" selected="0">
            <x v="4"/>
          </reference>
          <reference field="8" count="1" selected="0">
            <x v="3"/>
          </reference>
        </references>
      </pivotArea>
    </format>
    <format dxfId="846">
      <pivotArea dataOnly="0" labelOnly="1" fieldPosition="0">
        <references count="5">
          <reference field="0" count="2">
            <x v="32"/>
            <x v="54"/>
          </reference>
          <reference field="4" count="1" selected="0">
            <x v="0"/>
          </reference>
          <reference field="6" count="1" selected="0">
            <x v="1"/>
          </reference>
          <reference field="7" count="1" selected="0">
            <x v="5"/>
          </reference>
          <reference field="8" count="1" selected="0">
            <x v="2"/>
          </reference>
        </references>
      </pivotArea>
    </format>
    <format dxfId="845">
      <pivotArea dataOnly="0" labelOnly="1" fieldPosition="0">
        <references count="5">
          <reference field="0" count="1">
            <x v="171"/>
          </reference>
          <reference field="4" count="1" selected="0">
            <x v="0"/>
          </reference>
          <reference field="6" count="1" selected="0">
            <x v="1"/>
          </reference>
          <reference field="7" count="1" selected="0">
            <x v="5"/>
          </reference>
          <reference field="8" count="1" selected="0">
            <x v="3"/>
          </reference>
        </references>
      </pivotArea>
    </format>
    <format dxfId="844">
      <pivotArea dataOnly="0" labelOnly="1" fieldPosition="0">
        <references count="5">
          <reference field="0" count="1">
            <x v="169"/>
          </reference>
          <reference field="4" count="1" selected="0">
            <x v="8"/>
          </reference>
          <reference field="6" count="1" selected="0">
            <x v="1"/>
          </reference>
          <reference field="7" count="1" selected="0">
            <x v="5"/>
          </reference>
          <reference field="8" count="1" selected="0">
            <x v="2"/>
          </reference>
        </references>
      </pivotArea>
    </format>
    <format dxfId="843">
      <pivotArea dataOnly="0" labelOnly="1" fieldPosition="0">
        <references count="5">
          <reference field="0" count="1">
            <x v="171"/>
          </reference>
          <reference field="4" count="1" selected="0">
            <x v="8"/>
          </reference>
          <reference field="6" count="1" selected="0">
            <x v="1"/>
          </reference>
          <reference field="7" count="1" selected="0">
            <x v="5"/>
          </reference>
          <reference field="8" count="1" selected="0">
            <x v="3"/>
          </reference>
        </references>
      </pivotArea>
    </format>
    <format dxfId="842">
      <pivotArea dataOnly="0" labelOnly="1" fieldPosition="0">
        <references count="5">
          <reference field="0" count="1">
            <x v="100"/>
          </reference>
          <reference field="4" count="1" selected="0">
            <x v="10"/>
          </reference>
          <reference field="6" count="1" selected="0">
            <x v="1"/>
          </reference>
          <reference field="7" count="1" selected="0">
            <x v="5"/>
          </reference>
          <reference field="8" count="1" selected="0">
            <x v="2"/>
          </reference>
        </references>
      </pivotArea>
    </format>
    <format dxfId="841">
      <pivotArea dataOnly="0" labelOnly="1" fieldPosition="0">
        <references count="5">
          <reference field="0" count="2">
            <x v="168"/>
            <x v="171"/>
          </reference>
          <reference field="4" count="1" selected="0">
            <x v="10"/>
          </reference>
          <reference field="6" count="1" selected="0">
            <x v="1"/>
          </reference>
          <reference field="7" count="1" selected="0">
            <x v="5"/>
          </reference>
          <reference field="8" count="1" selected="0">
            <x v="3"/>
          </reference>
        </references>
      </pivotArea>
    </format>
    <format dxfId="840">
      <pivotArea dataOnly="0" labelOnly="1" fieldPosition="0">
        <references count="5">
          <reference field="0" count="1">
            <x v="147"/>
          </reference>
          <reference field="4" count="1" selected="0">
            <x v="10"/>
          </reference>
          <reference field="6" count="1" selected="0">
            <x v="1"/>
          </reference>
          <reference field="7" count="1" selected="0">
            <x v="5"/>
          </reference>
          <reference field="8" count="1" selected="0">
            <x v="4"/>
          </reference>
        </references>
      </pivotArea>
    </format>
    <format dxfId="839">
      <pivotArea dataOnly="0" labelOnly="1" fieldPosition="0">
        <references count="5">
          <reference field="0" count="1">
            <x v="142"/>
          </reference>
          <reference field="4" count="1" selected="0">
            <x v="3"/>
          </reference>
          <reference field="6" count="1" selected="0">
            <x v="1"/>
          </reference>
          <reference field="7" count="1" selected="0">
            <x v="6"/>
          </reference>
          <reference field="8" count="1" selected="0">
            <x v="4"/>
          </reference>
        </references>
      </pivotArea>
    </format>
    <format dxfId="838">
      <pivotArea dataOnly="0" labelOnly="1" fieldPosition="0">
        <references count="5">
          <reference field="0" count="1">
            <x v="213"/>
          </reference>
          <reference field="4" count="1" selected="0">
            <x v="12"/>
          </reference>
          <reference field="6" count="1" selected="0">
            <x v="1"/>
          </reference>
          <reference field="7" count="1" selected="0">
            <x v="7"/>
          </reference>
          <reference field="8" count="1" selected="0">
            <x v="2"/>
          </reference>
        </references>
      </pivotArea>
    </format>
    <format dxfId="837">
      <pivotArea dataOnly="0" labelOnly="1" fieldPosition="0">
        <references count="5">
          <reference field="0" count="2">
            <x v="47"/>
            <x v="130"/>
          </reference>
          <reference field="4" count="1" selected="0">
            <x v="12"/>
          </reference>
          <reference field="6" count="1" selected="0">
            <x v="1"/>
          </reference>
          <reference field="7" count="1" selected="0">
            <x v="7"/>
          </reference>
          <reference field="8" count="1" selected="0">
            <x v="4"/>
          </reference>
        </references>
      </pivotArea>
    </format>
    <format dxfId="836">
      <pivotArea dataOnly="0" labelOnly="1" outline="0" axis="axisValues" fieldPosition="0"/>
    </format>
    <format dxfId="835">
      <pivotArea type="all" dataOnly="0" outline="0" fieldPosition="0"/>
    </format>
    <format dxfId="834">
      <pivotArea outline="0" collapsedLevelsAreSubtotals="1" fieldPosition="0"/>
    </format>
    <format dxfId="833">
      <pivotArea field="7" type="button" dataOnly="0" labelOnly="1" outline="0" axis="axisRow" fieldPosition="0"/>
    </format>
    <format dxfId="832">
      <pivotArea dataOnly="0" labelOnly="1" outline="0" axis="axisValues" fieldPosition="0"/>
    </format>
    <format dxfId="831">
      <pivotArea dataOnly="0" labelOnly="1" fieldPosition="0">
        <references count="1">
          <reference field="7" count="0"/>
        </references>
      </pivotArea>
    </format>
    <format dxfId="830">
      <pivotArea dataOnly="0" labelOnly="1" fieldPosition="0">
        <references count="2">
          <reference field="4" count="5">
            <x v="0"/>
            <x v="4"/>
            <x v="5"/>
            <x v="6"/>
            <x v="13"/>
          </reference>
          <reference field="7" count="1" selected="0">
            <x v="0"/>
          </reference>
        </references>
      </pivotArea>
    </format>
    <format dxfId="829">
      <pivotArea dataOnly="0" labelOnly="1" fieldPosition="0">
        <references count="2">
          <reference field="4" count="3">
            <x v="7"/>
            <x v="8"/>
            <x v="14"/>
          </reference>
          <reference field="7" count="1" selected="0">
            <x v="1"/>
          </reference>
        </references>
      </pivotArea>
    </format>
    <format dxfId="828">
      <pivotArea dataOnly="0" labelOnly="1" fieldPosition="0">
        <references count="2">
          <reference field="4" count="3">
            <x v="6"/>
            <x v="9"/>
            <x v="14"/>
          </reference>
          <reference field="7" count="1" selected="0">
            <x v="2"/>
          </reference>
        </references>
      </pivotArea>
    </format>
    <format dxfId="827">
      <pivotArea dataOnly="0" labelOnly="1" fieldPosition="0">
        <references count="2">
          <reference field="4" count="3">
            <x v="0"/>
            <x v="2"/>
            <x v="8"/>
          </reference>
          <reference field="7" count="1" selected="0">
            <x v="3"/>
          </reference>
        </references>
      </pivotArea>
    </format>
    <format dxfId="826">
      <pivotArea dataOnly="0" labelOnly="1" fieldPosition="0">
        <references count="2">
          <reference field="4" count="6">
            <x v="1"/>
            <x v="2"/>
            <x v="10"/>
            <x v="11"/>
            <x v="15"/>
            <x v="16"/>
          </reference>
          <reference field="7" count="1" selected="0">
            <x v="4"/>
          </reference>
        </references>
      </pivotArea>
    </format>
    <format dxfId="825">
      <pivotArea dataOnly="0" labelOnly="1" fieldPosition="0">
        <references count="2">
          <reference field="4" count="3">
            <x v="0"/>
            <x v="8"/>
            <x v="10"/>
          </reference>
          <reference field="7" count="1" selected="0">
            <x v="5"/>
          </reference>
        </references>
      </pivotArea>
    </format>
    <format dxfId="824">
      <pivotArea dataOnly="0" labelOnly="1" fieldPosition="0">
        <references count="2">
          <reference field="4" count="1">
            <x v="3"/>
          </reference>
          <reference field="7" count="1" selected="0">
            <x v="6"/>
          </reference>
        </references>
      </pivotArea>
    </format>
    <format dxfId="823">
      <pivotArea dataOnly="0" labelOnly="1" fieldPosition="0">
        <references count="2">
          <reference field="4" count="1">
            <x v="12"/>
          </reference>
          <reference field="7" count="1" selected="0">
            <x v="7"/>
          </reference>
        </references>
      </pivotArea>
    </format>
    <format dxfId="822">
      <pivotArea dataOnly="0" labelOnly="1" fieldPosition="0">
        <references count="3">
          <reference field="4" count="1" selected="0">
            <x v="0"/>
          </reference>
          <reference field="6" count="1">
            <x v="1"/>
          </reference>
          <reference field="7" count="1" selected="0">
            <x v="0"/>
          </reference>
        </references>
      </pivotArea>
    </format>
    <format dxfId="821">
      <pivotArea dataOnly="0" labelOnly="1" fieldPosition="0">
        <references count="3">
          <reference field="4" count="1" selected="0">
            <x v="4"/>
          </reference>
          <reference field="6" count="1">
            <x v="1"/>
          </reference>
          <reference field="7" count="1" selected="0">
            <x v="0"/>
          </reference>
        </references>
      </pivotArea>
    </format>
    <format dxfId="820">
      <pivotArea dataOnly="0" labelOnly="1" fieldPosition="0">
        <references count="3">
          <reference field="4" count="1" selected="0">
            <x v="5"/>
          </reference>
          <reference field="6" count="1">
            <x v="1"/>
          </reference>
          <reference field="7" count="1" selected="0">
            <x v="0"/>
          </reference>
        </references>
      </pivotArea>
    </format>
    <format dxfId="819">
      <pivotArea dataOnly="0" labelOnly="1" fieldPosition="0">
        <references count="3">
          <reference field="4" count="1" selected="0">
            <x v="6"/>
          </reference>
          <reference field="6" count="1">
            <x v="1"/>
          </reference>
          <reference field="7" count="1" selected="0">
            <x v="0"/>
          </reference>
        </references>
      </pivotArea>
    </format>
    <format dxfId="818">
      <pivotArea dataOnly="0" labelOnly="1" fieldPosition="0">
        <references count="3">
          <reference field="4" count="1" selected="0">
            <x v="13"/>
          </reference>
          <reference field="6" count="1">
            <x v="1"/>
          </reference>
          <reference field="7" count="1" selected="0">
            <x v="0"/>
          </reference>
        </references>
      </pivotArea>
    </format>
    <format dxfId="817">
      <pivotArea dataOnly="0" labelOnly="1" fieldPosition="0">
        <references count="3">
          <reference field="4" count="1" selected="0">
            <x v="7"/>
          </reference>
          <reference field="6" count="1">
            <x v="3"/>
          </reference>
          <reference field="7" count="1" selected="0">
            <x v="1"/>
          </reference>
        </references>
      </pivotArea>
    </format>
    <format dxfId="816">
      <pivotArea dataOnly="0" labelOnly="1" fieldPosition="0">
        <references count="3">
          <reference field="4" count="1" selected="0">
            <x v="8"/>
          </reference>
          <reference field="6" count="1">
            <x v="3"/>
          </reference>
          <reference field="7" count="1" selected="0">
            <x v="1"/>
          </reference>
        </references>
      </pivotArea>
    </format>
    <format dxfId="815">
      <pivotArea dataOnly="0" labelOnly="1" fieldPosition="0">
        <references count="3">
          <reference field="4" count="1" selected="0">
            <x v="14"/>
          </reference>
          <reference field="6" count="1">
            <x v="3"/>
          </reference>
          <reference field="7" count="1" selected="0">
            <x v="1"/>
          </reference>
        </references>
      </pivotArea>
    </format>
    <format dxfId="814">
      <pivotArea dataOnly="0" labelOnly="1" fieldPosition="0">
        <references count="3">
          <reference field="4" count="1" selected="0">
            <x v="6"/>
          </reference>
          <reference field="6" count="1">
            <x v="1"/>
          </reference>
          <reference field="7" count="1" selected="0">
            <x v="2"/>
          </reference>
        </references>
      </pivotArea>
    </format>
    <format dxfId="813">
      <pivotArea dataOnly="0" labelOnly="1" fieldPosition="0">
        <references count="3">
          <reference field="4" count="1" selected="0">
            <x v="9"/>
          </reference>
          <reference field="6" count="1">
            <x v="3"/>
          </reference>
          <reference field="7" count="1" selected="0">
            <x v="2"/>
          </reference>
        </references>
      </pivotArea>
    </format>
    <format dxfId="812">
      <pivotArea dataOnly="0" labelOnly="1" fieldPosition="0">
        <references count="3">
          <reference field="4" count="1" selected="0">
            <x v="14"/>
          </reference>
          <reference field="6" count="1">
            <x v="3"/>
          </reference>
          <reference field="7" count="1" selected="0">
            <x v="2"/>
          </reference>
        </references>
      </pivotArea>
    </format>
    <format dxfId="811">
      <pivotArea dataOnly="0" labelOnly="1" fieldPosition="0">
        <references count="3">
          <reference field="4" count="1" selected="0">
            <x v="0"/>
          </reference>
          <reference field="6" count="1">
            <x v="1"/>
          </reference>
          <reference field="7" count="1" selected="0">
            <x v="3"/>
          </reference>
        </references>
      </pivotArea>
    </format>
    <format dxfId="810">
      <pivotArea dataOnly="0" labelOnly="1" fieldPosition="0">
        <references count="3">
          <reference field="4" count="1" selected="0">
            <x v="2"/>
          </reference>
          <reference field="6" count="1">
            <x v="1"/>
          </reference>
          <reference field="7" count="1" selected="0">
            <x v="3"/>
          </reference>
        </references>
      </pivotArea>
    </format>
    <format dxfId="809">
      <pivotArea dataOnly="0" labelOnly="1" fieldPosition="0">
        <references count="3">
          <reference field="4" count="1" selected="0">
            <x v="8"/>
          </reference>
          <reference field="6" count="1">
            <x v="3"/>
          </reference>
          <reference field="7" count="1" selected="0">
            <x v="3"/>
          </reference>
        </references>
      </pivotArea>
    </format>
    <format dxfId="808">
      <pivotArea dataOnly="0" labelOnly="1" fieldPosition="0">
        <references count="3">
          <reference field="4" count="1" selected="0">
            <x v="1"/>
          </reference>
          <reference field="6" count="2">
            <x v="1"/>
            <x v="4"/>
          </reference>
          <reference field="7" count="1" selected="0">
            <x v="4"/>
          </reference>
        </references>
      </pivotArea>
    </format>
    <format dxfId="807">
      <pivotArea dataOnly="0" labelOnly="1" fieldPosition="0">
        <references count="3">
          <reference field="4" count="1" selected="0">
            <x v="2"/>
          </reference>
          <reference field="6" count="1">
            <x v="1"/>
          </reference>
          <reference field="7" count="1" selected="0">
            <x v="4"/>
          </reference>
        </references>
      </pivotArea>
    </format>
    <format dxfId="806">
      <pivotArea dataOnly="0" labelOnly="1" fieldPosition="0">
        <references count="3">
          <reference field="4" count="1" selected="0">
            <x v="10"/>
          </reference>
          <reference field="6" count="1">
            <x v="1"/>
          </reference>
          <reference field="7" count="1" selected="0">
            <x v="4"/>
          </reference>
        </references>
      </pivotArea>
    </format>
    <format dxfId="805">
      <pivotArea dataOnly="0" labelOnly="1" fieldPosition="0">
        <references count="3">
          <reference field="4" count="1" selected="0">
            <x v="11"/>
          </reference>
          <reference field="6" count="1">
            <x v="1"/>
          </reference>
          <reference field="7" count="1" selected="0">
            <x v="4"/>
          </reference>
        </references>
      </pivotArea>
    </format>
    <format dxfId="804">
      <pivotArea dataOnly="0" labelOnly="1" fieldPosition="0">
        <references count="3">
          <reference field="4" count="1" selected="0">
            <x v="15"/>
          </reference>
          <reference field="6" count="1">
            <x v="1"/>
          </reference>
          <reference field="7" count="1" selected="0">
            <x v="4"/>
          </reference>
        </references>
      </pivotArea>
    </format>
    <format dxfId="803">
      <pivotArea dataOnly="0" labelOnly="1" fieldPosition="0">
        <references count="3">
          <reference field="4" count="1" selected="0">
            <x v="16"/>
          </reference>
          <reference field="6" count="2">
            <x v="1"/>
            <x v="4"/>
          </reference>
          <reference field="7" count="1" selected="0">
            <x v="4"/>
          </reference>
        </references>
      </pivotArea>
    </format>
    <format dxfId="802">
      <pivotArea dataOnly="0" labelOnly="1" fieldPosition="0">
        <references count="3">
          <reference field="4" count="1" selected="0">
            <x v="0"/>
          </reference>
          <reference field="6" count="1">
            <x v="1"/>
          </reference>
          <reference field="7" count="1" selected="0">
            <x v="5"/>
          </reference>
        </references>
      </pivotArea>
    </format>
    <format dxfId="801">
      <pivotArea dataOnly="0" labelOnly="1" fieldPosition="0">
        <references count="3">
          <reference field="4" count="1" selected="0">
            <x v="8"/>
          </reference>
          <reference field="6" count="1">
            <x v="1"/>
          </reference>
          <reference field="7" count="1" selected="0">
            <x v="5"/>
          </reference>
        </references>
      </pivotArea>
    </format>
    <format dxfId="800">
      <pivotArea dataOnly="0" labelOnly="1" fieldPosition="0">
        <references count="3">
          <reference field="4" count="1" selected="0">
            <x v="10"/>
          </reference>
          <reference field="6" count="1">
            <x v="1"/>
          </reference>
          <reference field="7" count="1" selected="0">
            <x v="5"/>
          </reference>
        </references>
      </pivotArea>
    </format>
    <format dxfId="799">
      <pivotArea dataOnly="0" labelOnly="1" fieldPosition="0">
        <references count="3">
          <reference field="4" count="1" selected="0">
            <x v="3"/>
          </reference>
          <reference field="6" count="1">
            <x v="1"/>
          </reference>
          <reference field="7" count="1" selected="0">
            <x v="6"/>
          </reference>
        </references>
      </pivotArea>
    </format>
    <format dxfId="798">
      <pivotArea dataOnly="0" labelOnly="1" fieldPosition="0">
        <references count="3">
          <reference field="4" count="1" selected="0">
            <x v="12"/>
          </reference>
          <reference field="6" count="1">
            <x v="1"/>
          </reference>
          <reference field="7" count="1" selected="0">
            <x v="7"/>
          </reference>
        </references>
      </pivotArea>
    </format>
    <format dxfId="797">
      <pivotArea dataOnly="0" labelOnly="1" fieldPosition="0">
        <references count="4">
          <reference field="4" count="1" selected="0">
            <x v="0"/>
          </reference>
          <reference field="6" count="1" selected="0">
            <x v="1"/>
          </reference>
          <reference field="7" count="1" selected="0">
            <x v="0"/>
          </reference>
          <reference field="8" count="2">
            <x v="3"/>
            <x v="4"/>
          </reference>
        </references>
      </pivotArea>
    </format>
    <format dxfId="796">
      <pivotArea dataOnly="0" labelOnly="1" fieldPosition="0">
        <references count="4">
          <reference field="4" count="1" selected="0">
            <x v="4"/>
          </reference>
          <reference field="6" count="1" selected="0">
            <x v="1"/>
          </reference>
          <reference field="7" count="1" selected="0">
            <x v="0"/>
          </reference>
          <reference field="8" count="1">
            <x v="4"/>
          </reference>
        </references>
      </pivotArea>
    </format>
    <format dxfId="795">
      <pivotArea dataOnly="0" labelOnly="1" fieldPosition="0">
        <references count="4">
          <reference field="4" count="1" selected="0">
            <x v="5"/>
          </reference>
          <reference field="6" count="1" selected="0">
            <x v="1"/>
          </reference>
          <reference field="7" count="1" selected="0">
            <x v="0"/>
          </reference>
          <reference field="8" count="2">
            <x v="2"/>
            <x v="3"/>
          </reference>
        </references>
      </pivotArea>
    </format>
    <format dxfId="794">
      <pivotArea dataOnly="0" labelOnly="1" fieldPosition="0">
        <references count="4">
          <reference field="4" count="1" selected="0">
            <x v="6"/>
          </reference>
          <reference field="6" count="1" selected="0">
            <x v="1"/>
          </reference>
          <reference field="7" count="1" selected="0">
            <x v="0"/>
          </reference>
          <reference field="8" count="2">
            <x v="2"/>
            <x v="3"/>
          </reference>
        </references>
      </pivotArea>
    </format>
    <format dxfId="793">
      <pivotArea dataOnly="0" labelOnly="1" fieldPosition="0">
        <references count="4">
          <reference field="4" count="1" selected="0">
            <x v="13"/>
          </reference>
          <reference field="6" count="1" selected="0">
            <x v="1"/>
          </reference>
          <reference field="7" count="1" selected="0">
            <x v="0"/>
          </reference>
          <reference field="8" count="3">
            <x v="2"/>
            <x v="3"/>
            <x v="4"/>
          </reference>
        </references>
      </pivotArea>
    </format>
    <format dxfId="792">
      <pivotArea dataOnly="0" labelOnly="1" fieldPosition="0">
        <references count="4">
          <reference field="4" count="1" selected="0">
            <x v="7"/>
          </reference>
          <reference field="6" count="1" selected="0">
            <x v="3"/>
          </reference>
          <reference field="7" count="1" selected="0">
            <x v="1"/>
          </reference>
          <reference field="8" count="2">
            <x v="2"/>
            <x v="4"/>
          </reference>
        </references>
      </pivotArea>
    </format>
    <format dxfId="791">
      <pivotArea dataOnly="0" labelOnly="1" fieldPosition="0">
        <references count="4">
          <reference field="4" count="1" selected="0">
            <x v="8"/>
          </reference>
          <reference field="6" count="1" selected="0">
            <x v="3"/>
          </reference>
          <reference field="7" count="1" selected="0">
            <x v="1"/>
          </reference>
          <reference field="8" count="3">
            <x v="2"/>
            <x v="3"/>
            <x v="4"/>
          </reference>
        </references>
      </pivotArea>
    </format>
    <format dxfId="790">
      <pivotArea dataOnly="0" labelOnly="1" fieldPosition="0">
        <references count="4">
          <reference field="4" count="1" selected="0">
            <x v="14"/>
          </reference>
          <reference field="6" count="1" selected="0">
            <x v="3"/>
          </reference>
          <reference field="7" count="1" selected="0">
            <x v="1"/>
          </reference>
          <reference field="8" count="2">
            <x v="2"/>
            <x v="3"/>
          </reference>
        </references>
      </pivotArea>
    </format>
    <format dxfId="789">
      <pivotArea dataOnly="0" labelOnly="1" fieldPosition="0">
        <references count="4">
          <reference field="4" count="1" selected="0">
            <x v="6"/>
          </reference>
          <reference field="6" count="1" selected="0">
            <x v="1"/>
          </reference>
          <reference field="7" count="1" selected="0">
            <x v="2"/>
          </reference>
          <reference field="8" count="3">
            <x v="1"/>
            <x v="2"/>
            <x v="4"/>
          </reference>
        </references>
      </pivotArea>
    </format>
    <format dxfId="788">
      <pivotArea dataOnly="0" labelOnly="1" fieldPosition="0">
        <references count="4">
          <reference field="4" count="1" selected="0">
            <x v="9"/>
          </reference>
          <reference field="6" count="1" selected="0">
            <x v="3"/>
          </reference>
          <reference field="7" count="1" selected="0">
            <x v="2"/>
          </reference>
          <reference field="8" count="3">
            <x v="2"/>
            <x v="3"/>
            <x v="4"/>
          </reference>
        </references>
      </pivotArea>
    </format>
    <format dxfId="787">
      <pivotArea dataOnly="0" labelOnly="1" fieldPosition="0">
        <references count="4">
          <reference field="4" count="1" selected="0">
            <x v="14"/>
          </reference>
          <reference field="6" count="1" selected="0">
            <x v="3"/>
          </reference>
          <reference field="7" count="1" selected="0">
            <x v="2"/>
          </reference>
          <reference field="8" count="2">
            <x v="3"/>
            <x v="4"/>
          </reference>
        </references>
      </pivotArea>
    </format>
    <format dxfId="786">
      <pivotArea dataOnly="0" labelOnly="1" fieldPosition="0">
        <references count="4">
          <reference field="4" count="1" selected="0">
            <x v="0"/>
          </reference>
          <reference field="6" count="1" selected="0">
            <x v="1"/>
          </reference>
          <reference field="7" count="1" selected="0">
            <x v="3"/>
          </reference>
          <reference field="8" count="3">
            <x v="1"/>
            <x v="3"/>
            <x v="4"/>
          </reference>
        </references>
      </pivotArea>
    </format>
    <format dxfId="785">
      <pivotArea dataOnly="0" labelOnly="1" fieldPosition="0">
        <references count="4">
          <reference field="4" count="1" selected="0">
            <x v="2"/>
          </reference>
          <reference field="6" count="1" selected="0">
            <x v="1"/>
          </reference>
          <reference field="7" count="1" selected="0">
            <x v="3"/>
          </reference>
          <reference field="8" count="2">
            <x v="2"/>
            <x v="4"/>
          </reference>
        </references>
      </pivotArea>
    </format>
    <format dxfId="784">
      <pivotArea dataOnly="0" labelOnly="1" fieldPosition="0">
        <references count="4">
          <reference field="4" count="1" selected="0">
            <x v="8"/>
          </reference>
          <reference field="6" count="1" selected="0">
            <x v="3"/>
          </reference>
          <reference field="7" count="1" selected="0">
            <x v="3"/>
          </reference>
          <reference field="8" count="2">
            <x v="2"/>
            <x v="4"/>
          </reference>
        </references>
      </pivotArea>
    </format>
    <format dxfId="783">
      <pivotArea dataOnly="0" labelOnly="1" fieldPosition="0">
        <references count="4">
          <reference field="4" count="1" selected="0">
            <x v="1"/>
          </reference>
          <reference field="6" count="1" selected="0">
            <x v="1"/>
          </reference>
          <reference field="7" count="1" selected="0">
            <x v="4"/>
          </reference>
          <reference field="8" count="2">
            <x v="2"/>
            <x v="4"/>
          </reference>
        </references>
      </pivotArea>
    </format>
    <format dxfId="782">
      <pivotArea dataOnly="0" labelOnly="1" fieldPosition="0">
        <references count="4">
          <reference field="4" count="1" selected="0">
            <x v="1"/>
          </reference>
          <reference field="6" count="1" selected="0">
            <x v="4"/>
          </reference>
          <reference field="7" count="1" selected="0">
            <x v="4"/>
          </reference>
          <reference field="8" count="3">
            <x v="2"/>
            <x v="3"/>
            <x v="4"/>
          </reference>
        </references>
      </pivotArea>
    </format>
    <format dxfId="781">
      <pivotArea dataOnly="0" labelOnly="1" fieldPosition="0">
        <references count="4">
          <reference field="4" count="1" selected="0">
            <x v="2"/>
          </reference>
          <reference field="6" count="1" selected="0">
            <x v="1"/>
          </reference>
          <reference field="7" count="1" selected="0">
            <x v="4"/>
          </reference>
          <reference field="8" count="1">
            <x v="4"/>
          </reference>
        </references>
      </pivotArea>
    </format>
    <format dxfId="780">
      <pivotArea dataOnly="0" labelOnly="1" fieldPosition="0">
        <references count="4">
          <reference field="4" count="1" selected="0">
            <x v="10"/>
          </reference>
          <reference field="6" count="1" selected="0">
            <x v="1"/>
          </reference>
          <reference field="7" count="1" selected="0">
            <x v="4"/>
          </reference>
          <reference field="8" count="3">
            <x v="2"/>
            <x v="3"/>
            <x v="4"/>
          </reference>
        </references>
      </pivotArea>
    </format>
    <format dxfId="779">
      <pivotArea dataOnly="0" labelOnly="1" fieldPosition="0">
        <references count="4">
          <reference field="4" count="1" selected="0">
            <x v="11"/>
          </reference>
          <reference field="6" count="1" selected="0">
            <x v="1"/>
          </reference>
          <reference field="7" count="1" selected="0">
            <x v="4"/>
          </reference>
          <reference field="8" count="1">
            <x v="4"/>
          </reference>
        </references>
      </pivotArea>
    </format>
    <format dxfId="778">
      <pivotArea dataOnly="0" labelOnly="1" fieldPosition="0">
        <references count="4">
          <reference field="4" count="1" selected="0">
            <x v="15"/>
          </reference>
          <reference field="6" count="1" selected="0">
            <x v="1"/>
          </reference>
          <reference field="7" count="1" selected="0">
            <x v="4"/>
          </reference>
          <reference field="8" count="3">
            <x v="2"/>
            <x v="3"/>
            <x v="4"/>
          </reference>
        </references>
      </pivotArea>
    </format>
    <format dxfId="777">
      <pivotArea dataOnly="0" labelOnly="1" fieldPosition="0">
        <references count="4">
          <reference field="4" count="1" selected="0">
            <x v="16"/>
          </reference>
          <reference field="6" count="1" selected="0">
            <x v="1"/>
          </reference>
          <reference field="7" count="1" selected="0">
            <x v="4"/>
          </reference>
          <reference field="8" count="3">
            <x v="2"/>
            <x v="3"/>
            <x v="4"/>
          </reference>
        </references>
      </pivotArea>
    </format>
    <format dxfId="776">
      <pivotArea dataOnly="0" labelOnly="1" fieldPosition="0">
        <references count="4">
          <reference field="4" count="1" selected="0">
            <x v="16"/>
          </reference>
          <reference field="6" count="1" selected="0">
            <x v="4"/>
          </reference>
          <reference field="7" count="1" selected="0">
            <x v="4"/>
          </reference>
          <reference field="8" count="2">
            <x v="2"/>
            <x v="3"/>
          </reference>
        </references>
      </pivotArea>
    </format>
    <format dxfId="775">
      <pivotArea dataOnly="0" labelOnly="1" fieldPosition="0">
        <references count="4">
          <reference field="4" count="1" selected="0">
            <x v="0"/>
          </reference>
          <reference field="6" count="1" selected="0">
            <x v="1"/>
          </reference>
          <reference field="7" count="1" selected="0">
            <x v="5"/>
          </reference>
          <reference field="8" count="2">
            <x v="2"/>
            <x v="3"/>
          </reference>
        </references>
      </pivotArea>
    </format>
    <format dxfId="774">
      <pivotArea dataOnly="0" labelOnly="1" fieldPosition="0">
        <references count="4">
          <reference field="4" count="1" selected="0">
            <x v="8"/>
          </reference>
          <reference field="6" count="1" selected="0">
            <x v="1"/>
          </reference>
          <reference field="7" count="1" selected="0">
            <x v="5"/>
          </reference>
          <reference field="8" count="2">
            <x v="2"/>
            <x v="3"/>
          </reference>
        </references>
      </pivotArea>
    </format>
    <format dxfId="773">
      <pivotArea dataOnly="0" labelOnly="1" fieldPosition="0">
        <references count="4">
          <reference field="4" count="1" selected="0">
            <x v="10"/>
          </reference>
          <reference field="6" count="1" selected="0">
            <x v="1"/>
          </reference>
          <reference field="7" count="1" selected="0">
            <x v="5"/>
          </reference>
          <reference field="8" count="3">
            <x v="2"/>
            <x v="3"/>
            <x v="4"/>
          </reference>
        </references>
      </pivotArea>
    </format>
    <format dxfId="772">
      <pivotArea dataOnly="0" labelOnly="1" fieldPosition="0">
        <references count="4">
          <reference field="4" count="1" selected="0">
            <x v="3"/>
          </reference>
          <reference field="6" count="1" selected="0">
            <x v="1"/>
          </reference>
          <reference field="7" count="1" selected="0">
            <x v="6"/>
          </reference>
          <reference field="8" count="1">
            <x v="4"/>
          </reference>
        </references>
      </pivotArea>
    </format>
    <format dxfId="771">
      <pivotArea dataOnly="0" labelOnly="1" fieldPosition="0">
        <references count="4">
          <reference field="4" count="1" selected="0">
            <x v="12"/>
          </reference>
          <reference field="6" count="1" selected="0">
            <x v="1"/>
          </reference>
          <reference field="7" count="1" selected="0">
            <x v="7"/>
          </reference>
          <reference field="8" count="2">
            <x v="2"/>
            <x v="4"/>
          </reference>
        </references>
      </pivotArea>
    </format>
    <format dxfId="770">
      <pivotArea dataOnly="0" labelOnly="1" fieldPosition="0">
        <references count="5">
          <reference field="0" count="1">
            <x v="24"/>
          </reference>
          <reference field="4" count="1" selected="0">
            <x v="0"/>
          </reference>
          <reference field="6" count="1" selected="0">
            <x v="1"/>
          </reference>
          <reference field="7" count="1" selected="0">
            <x v="0"/>
          </reference>
          <reference field="8" count="1" selected="0">
            <x v="3"/>
          </reference>
        </references>
      </pivotArea>
    </format>
    <format dxfId="769">
      <pivotArea dataOnly="0" labelOnly="1" fieldPosition="0">
        <references count="5">
          <reference field="0" count="11">
            <x v="1"/>
            <x v="48"/>
            <x v="51"/>
            <x v="56"/>
            <x v="62"/>
            <x v="64"/>
            <x v="113"/>
            <x v="141"/>
            <x v="167"/>
            <x v="173"/>
            <x v="209"/>
          </reference>
          <reference field="4" count="1" selected="0">
            <x v="0"/>
          </reference>
          <reference field="6" count="1" selected="0">
            <x v="1"/>
          </reference>
          <reference field="7" count="1" selected="0">
            <x v="0"/>
          </reference>
          <reference field="8" count="1" selected="0">
            <x v="4"/>
          </reference>
        </references>
      </pivotArea>
    </format>
    <format dxfId="768">
      <pivotArea dataOnly="0" labelOnly="1" fieldPosition="0">
        <references count="5">
          <reference field="0" count="4">
            <x v="22"/>
            <x v="66"/>
            <x v="98"/>
            <x v="160"/>
          </reference>
          <reference field="4" count="1" selected="0">
            <x v="4"/>
          </reference>
          <reference field="6" count="1" selected="0">
            <x v="1"/>
          </reference>
          <reference field="7" count="1" selected="0">
            <x v="0"/>
          </reference>
          <reference field="8" count="1" selected="0">
            <x v="4"/>
          </reference>
        </references>
      </pivotArea>
    </format>
    <format dxfId="767">
      <pivotArea dataOnly="0" labelOnly="1" fieldPosition="0">
        <references count="5">
          <reference field="0" count="4">
            <x v="151"/>
            <x v="161"/>
            <x v="183"/>
            <x v="188"/>
          </reference>
          <reference field="4" count="1" selected="0">
            <x v="5"/>
          </reference>
          <reference field="6" count="1" selected="0">
            <x v="1"/>
          </reference>
          <reference field="7" count="1" selected="0">
            <x v="0"/>
          </reference>
          <reference field="8" count="1" selected="0">
            <x v="2"/>
          </reference>
        </references>
      </pivotArea>
    </format>
    <format dxfId="766">
      <pivotArea dataOnly="0" labelOnly="1" fieldPosition="0">
        <references count="5">
          <reference field="0" count="1">
            <x v="52"/>
          </reference>
          <reference field="4" count="1" selected="0">
            <x v="5"/>
          </reference>
          <reference field="6" count="1" selected="0">
            <x v="1"/>
          </reference>
          <reference field="7" count="1" selected="0">
            <x v="0"/>
          </reference>
          <reference field="8" count="1" selected="0">
            <x v="3"/>
          </reference>
        </references>
      </pivotArea>
    </format>
    <format dxfId="765">
      <pivotArea dataOnly="0" labelOnly="1" fieldPosition="0">
        <references count="5">
          <reference field="0" count="1">
            <x v="183"/>
          </reference>
          <reference field="4" count="1" selected="0">
            <x v="6"/>
          </reference>
          <reference field="6" count="1" selected="0">
            <x v="1"/>
          </reference>
          <reference field="7" count="1" selected="0">
            <x v="0"/>
          </reference>
          <reference field="8" count="1" selected="0">
            <x v="2"/>
          </reference>
        </references>
      </pivotArea>
    </format>
    <format dxfId="764">
      <pivotArea dataOnly="0" labelOnly="1" fieldPosition="0">
        <references count="5">
          <reference field="0" count="1">
            <x v="52"/>
          </reference>
          <reference field="4" count="1" selected="0">
            <x v="6"/>
          </reference>
          <reference field="6" count="1" selected="0">
            <x v="1"/>
          </reference>
          <reference field="7" count="1" selected="0">
            <x v="0"/>
          </reference>
          <reference field="8" count="1" selected="0">
            <x v="3"/>
          </reference>
        </references>
      </pivotArea>
    </format>
    <format dxfId="763">
      <pivotArea dataOnly="0" labelOnly="1" fieldPosition="0">
        <references count="5">
          <reference field="0" count="2">
            <x v="36"/>
            <x v="185"/>
          </reference>
          <reference field="4" count="1" selected="0">
            <x v="13"/>
          </reference>
          <reference field="6" count="1" selected="0">
            <x v="1"/>
          </reference>
          <reference field="7" count="1" selected="0">
            <x v="0"/>
          </reference>
          <reference field="8" count="1" selected="0">
            <x v="2"/>
          </reference>
        </references>
      </pivotArea>
    </format>
    <format dxfId="762">
      <pivotArea dataOnly="0" labelOnly="1" fieldPosition="0">
        <references count="5">
          <reference field="0" count="2">
            <x v="34"/>
            <x v="70"/>
          </reference>
          <reference field="4" count="1" selected="0">
            <x v="13"/>
          </reference>
          <reference field="6" count="1" selected="0">
            <x v="1"/>
          </reference>
          <reference field="7" count="1" selected="0">
            <x v="0"/>
          </reference>
          <reference field="8" count="1" selected="0">
            <x v="3"/>
          </reference>
        </references>
      </pivotArea>
    </format>
    <format dxfId="761">
      <pivotArea dataOnly="0" labelOnly="1" fieldPosition="0">
        <references count="5">
          <reference field="0" count="1">
            <x v="46"/>
          </reference>
          <reference field="4" count="1" selected="0">
            <x v="13"/>
          </reference>
          <reference field="6" count="1" selected="0">
            <x v="1"/>
          </reference>
          <reference field="7" count="1" selected="0">
            <x v="0"/>
          </reference>
          <reference field="8" count="1" selected="0">
            <x v="4"/>
          </reference>
        </references>
      </pivotArea>
    </format>
    <format dxfId="760">
      <pivotArea dataOnly="0" labelOnly="1" fieldPosition="0">
        <references count="5">
          <reference field="0" count="7">
            <x v="45"/>
            <x v="95"/>
            <x v="96"/>
            <x v="115"/>
            <x v="127"/>
            <x v="137"/>
            <x v="159"/>
          </reference>
          <reference field="4" count="1" selected="0">
            <x v="7"/>
          </reference>
          <reference field="6" count="1" selected="0">
            <x v="3"/>
          </reference>
          <reference field="7" count="1" selected="0">
            <x v="1"/>
          </reference>
          <reference field="8" count="1" selected="0">
            <x v="2"/>
          </reference>
        </references>
      </pivotArea>
    </format>
    <format dxfId="759">
      <pivotArea dataOnly="0" labelOnly="1" fieldPosition="0">
        <references count="5">
          <reference field="0" count="5">
            <x v="37"/>
            <x v="97"/>
            <x v="101"/>
            <x v="120"/>
            <x v="205"/>
          </reference>
          <reference field="4" count="1" selected="0">
            <x v="7"/>
          </reference>
          <reference field="6" count="1" selected="0">
            <x v="3"/>
          </reference>
          <reference field="7" count="1" selected="0">
            <x v="1"/>
          </reference>
          <reference field="8" count="1" selected="0">
            <x v="4"/>
          </reference>
        </references>
      </pivotArea>
    </format>
    <format dxfId="758">
      <pivotArea dataOnly="0" labelOnly="1" fieldPosition="0">
        <references count="5">
          <reference field="0" count="2">
            <x v="123"/>
            <x v="125"/>
          </reference>
          <reference field="4" count="1" selected="0">
            <x v="8"/>
          </reference>
          <reference field="6" count="1" selected="0">
            <x v="3"/>
          </reference>
          <reference field="7" count="1" selected="0">
            <x v="1"/>
          </reference>
          <reference field="8" count="1" selected="0">
            <x v="2"/>
          </reference>
        </references>
      </pivotArea>
    </format>
    <format dxfId="757">
      <pivotArea dataOnly="0" labelOnly="1" fieldPosition="0">
        <references count="5">
          <reference field="0" count="1">
            <x v="134"/>
          </reference>
          <reference field="4" count="1" selected="0">
            <x v="8"/>
          </reference>
          <reference field="6" count="1" selected="0">
            <x v="3"/>
          </reference>
          <reference field="7" count="1" selected="0">
            <x v="1"/>
          </reference>
          <reference field="8" count="1" selected="0">
            <x v="3"/>
          </reference>
        </references>
      </pivotArea>
    </format>
    <format dxfId="756">
      <pivotArea dataOnly="0" labelOnly="1" fieldPosition="0">
        <references count="5">
          <reference field="0" count="4">
            <x v="101"/>
            <x v="146"/>
            <x v="178"/>
            <x v="206"/>
          </reference>
          <reference field="4" count="1" selected="0">
            <x v="8"/>
          </reference>
          <reference field="6" count="1" selected="0">
            <x v="3"/>
          </reference>
          <reference field="7" count="1" selected="0">
            <x v="1"/>
          </reference>
          <reference field="8" count="1" selected="0">
            <x v="4"/>
          </reference>
        </references>
      </pivotArea>
    </format>
    <format dxfId="755">
      <pivotArea dataOnly="0" labelOnly="1" fieldPosition="0">
        <references count="5">
          <reference field="0" count="1">
            <x v="193"/>
          </reference>
          <reference field="4" count="1" selected="0">
            <x v="14"/>
          </reference>
          <reference field="6" count="1" selected="0">
            <x v="3"/>
          </reference>
          <reference field="7" count="1" selected="0">
            <x v="1"/>
          </reference>
          <reference field="8" count="1" selected="0">
            <x v="2"/>
          </reference>
        </references>
      </pivotArea>
    </format>
    <format dxfId="754">
      <pivotArea dataOnly="0" labelOnly="1" fieldPosition="0">
        <references count="5">
          <reference field="0" count="1">
            <x v="94"/>
          </reference>
          <reference field="4" count="1" selected="0">
            <x v="14"/>
          </reference>
          <reference field="6" count="1" selected="0">
            <x v="3"/>
          </reference>
          <reference field="7" count="1" selected="0">
            <x v="1"/>
          </reference>
          <reference field="8" count="1" selected="0">
            <x v="3"/>
          </reference>
        </references>
      </pivotArea>
    </format>
    <format dxfId="753">
      <pivotArea dataOnly="0" labelOnly="1" fieldPosition="0">
        <references count="5">
          <reference field="0" count="1">
            <x v="38"/>
          </reference>
          <reference field="4" count="1" selected="0">
            <x v="6"/>
          </reference>
          <reference field="6" count="1" selected="0">
            <x v="1"/>
          </reference>
          <reference field="7" count="1" selected="0">
            <x v="2"/>
          </reference>
          <reference field="8" count="1" selected="0">
            <x v="1"/>
          </reference>
        </references>
      </pivotArea>
    </format>
    <format dxfId="752">
      <pivotArea dataOnly="0" labelOnly="1" fieldPosition="0">
        <references count="5">
          <reference field="0" count="2">
            <x v="42"/>
            <x v="82"/>
          </reference>
          <reference field="4" count="1" selected="0">
            <x v="6"/>
          </reference>
          <reference field="6" count="1" selected="0">
            <x v="1"/>
          </reference>
          <reference field="7" count="1" selected="0">
            <x v="2"/>
          </reference>
          <reference field="8" count="1" selected="0">
            <x v="2"/>
          </reference>
        </references>
      </pivotArea>
    </format>
    <format dxfId="751">
      <pivotArea dataOnly="0" labelOnly="1" fieldPosition="0">
        <references count="5">
          <reference field="0" count="3">
            <x v="66"/>
            <x v="86"/>
            <x v="209"/>
          </reference>
          <reference field="4" count="1" selected="0">
            <x v="6"/>
          </reference>
          <reference field="6" count="1" selected="0">
            <x v="1"/>
          </reference>
          <reference field="7" count="1" selected="0">
            <x v="2"/>
          </reference>
          <reference field="8" count="1" selected="0">
            <x v="4"/>
          </reference>
        </references>
      </pivotArea>
    </format>
    <format dxfId="750">
      <pivotArea dataOnly="0" labelOnly="1" fieldPosition="0">
        <references count="5">
          <reference field="0" count="6">
            <x v="50"/>
            <x v="110"/>
            <x v="122"/>
            <x v="124"/>
            <x v="128"/>
            <x v="177"/>
          </reference>
          <reference field="4" count="1" selected="0">
            <x v="9"/>
          </reference>
          <reference field="6" count="1" selected="0">
            <x v="3"/>
          </reference>
          <reference field="7" count="1" selected="0">
            <x v="2"/>
          </reference>
          <reference field="8" count="1" selected="0">
            <x v="2"/>
          </reference>
        </references>
      </pivotArea>
    </format>
    <format dxfId="749">
      <pivotArea dataOnly="0" labelOnly="1" fieldPosition="0">
        <references count="5">
          <reference field="0" count="1">
            <x v="129"/>
          </reference>
          <reference field="4" count="1" selected="0">
            <x v="9"/>
          </reference>
          <reference field="6" count="1" selected="0">
            <x v="3"/>
          </reference>
          <reference field="7" count="1" selected="0">
            <x v="2"/>
          </reference>
          <reference field="8" count="1" selected="0">
            <x v="3"/>
          </reference>
        </references>
      </pivotArea>
    </format>
    <format dxfId="748">
      <pivotArea dataOnly="0" labelOnly="1" fieldPosition="0">
        <references count="5">
          <reference field="0" count="3">
            <x v="31"/>
            <x v="73"/>
            <x v="190"/>
          </reference>
          <reference field="4" count="1" selected="0">
            <x v="9"/>
          </reference>
          <reference field="6" count="1" selected="0">
            <x v="3"/>
          </reference>
          <reference field="7" count="1" selected="0">
            <x v="2"/>
          </reference>
          <reference field="8" count="1" selected="0">
            <x v="4"/>
          </reference>
        </references>
      </pivotArea>
    </format>
    <format dxfId="747">
      <pivotArea dataOnly="0" labelOnly="1" fieldPosition="0">
        <references count="5">
          <reference field="0" count="1">
            <x v="88"/>
          </reference>
          <reference field="4" count="1" selected="0">
            <x v="14"/>
          </reference>
          <reference field="6" count="1" selected="0">
            <x v="3"/>
          </reference>
          <reference field="7" count="1" selected="0">
            <x v="2"/>
          </reference>
          <reference field="8" count="1" selected="0">
            <x v="3"/>
          </reference>
        </references>
      </pivotArea>
    </format>
    <format dxfId="746">
      <pivotArea dataOnly="0" labelOnly="1" fieldPosition="0">
        <references count="5">
          <reference field="0" count="1">
            <x v="176"/>
          </reference>
          <reference field="4" count="1" selected="0">
            <x v="14"/>
          </reference>
          <reference field="6" count="1" selected="0">
            <x v="3"/>
          </reference>
          <reference field="7" count="1" selected="0">
            <x v="2"/>
          </reference>
          <reference field="8" count="1" selected="0">
            <x v="4"/>
          </reference>
        </references>
      </pivotArea>
    </format>
    <format dxfId="745">
      <pivotArea dataOnly="0" labelOnly="1" fieldPosition="0">
        <references count="5">
          <reference field="0" count="1">
            <x v="21"/>
          </reference>
          <reference field="4" count="1" selected="0">
            <x v="0"/>
          </reference>
          <reference field="6" count="1" selected="0">
            <x v="1"/>
          </reference>
          <reference field="7" count="1" selected="0">
            <x v="3"/>
          </reference>
          <reference field="8" count="1" selected="0">
            <x v="1"/>
          </reference>
        </references>
      </pivotArea>
    </format>
    <format dxfId="744">
      <pivotArea dataOnly="0" labelOnly="1" fieldPosition="0">
        <references count="5">
          <reference field="0" count="1">
            <x v="24"/>
          </reference>
          <reference field="4" count="1" selected="0">
            <x v="0"/>
          </reference>
          <reference field="6" count="1" selected="0">
            <x v="1"/>
          </reference>
          <reference field="7" count="1" selected="0">
            <x v="3"/>
          </reference>
          <reference field="8" count="1" selected="0">
            <x v="3"/>
          </reference>
        </references>
      </pivotArea>
    </format>
    <format dxfId="743">
      <pivotArea dataOnly="0" labelOnly="1" fieldPosition="0">
        <references count="5">
          <reference field="0" count="5">
            <x v="1"/>
            <x v="48"/>
            <x v="51"/>
            <x v="62"/>
            <x v="209"/>
          </reference>
          <reference field="4" count="1" selected="0">
            <x v="0"/>
          </reference>
          <reference field="6" count="1" selected="0">
            <x v="1"/>
          </reference>
          <reference field="7" count="1" selected="0">
            <x v="3"/>
          </reference>
          <reference field="8" count="1" selected="0">
            <x v="4"/>
          </reference>
        </references>
      </pivotArea>
    </format>
    <format dxfId="742">
      <pivotArea dataOnly="0" labelOnly="1" fieldPosition="0">
        <references count="5">
          <reference field="0" count="2">
            <x v="85"/>
            <x v="172"/>
          </reference>
          <reference field="4" count="1" selected="0">
            <x v="2"/>
          </reference>
          <reference field="6" count="1" selected="0">
            <x v="1"/>
          </reference>
          <reference field="7" count="1" selected="0">
            <x v="3"/>
          </reference>
          <reference field="8" count="1" selected="0">
            <x v="2"/>
          </reference>
        </references>
      </pivotArea>
    </format>
    <format dxfId="741">
      <pivotArea dataOnly="0" labelOnly="1" fieldPosition="0">
        <references count="5">
          <reference field="0" count="3">
            <x v="61"/>
            <x v="148"/>
            <x v="158"/>
          </reference>
          <reference field="4" count="1" selected="0">
            <x v="2"/>
          </reference>
          <reference field="6" count="1" selected="0">
            <x v="1"/>
          </reference>
          <reference field="7" count="1" selected="0">
            <x v="3"/>
          </reference>
          <reference field="8" count="1" selected="0">
            <x v="4"/>
          </reference>
        </references>
      </pivotArea>
    </format>
    <format dxfId="740">
      <pivotArea dataOnly="0" labelOnly="1" fieldPosition="0">
        <references count="5">
          <reference field="0" count="1">
            <x v="93"/>
          </reference>
          <reference field="4" count="1" selected="0">
            <x v="8"/>
          </reference>
          <reference field="6" count="1" selected="0">
            <x v="3"/>
          </reference>
          <reference field="7" count="1" selected="0">
            <x v="3"/>
          </reference>
          <reference field="8" count="1" selected="0">
            <x v="2"/>
          </reference>
        </references>
      </pivotArea>
    </format>
    <format dxfId="739">
      <pivotArea dataOnly="0" labelOnly="1" fieldPosition="0">
        <references count="5">
          <reference field="0" count="1">
            <x v="189"/>
          </reference>
          <reference field="4" count="1" selected="0">
            <x v="8"/>
          </reference>
          <reference field="6" count="1" selected="0">
            <x v="3"/>
          </reference>
          <reference field="7" count="1" selected="0">
            <x v="3"/>
          </reference>
          <reference field="8" count="1" selected="0">
            <x v="4"/>
          </reference>
        </references>
      </pivotArea>
    </format>
    <format dxfId="738">
      <pivotArea dataOnly="0" labelOnly="1" fieldPosition="0">
        <references count="5">
          <reference field="0" count="1">
            <x v="39"/>
          </reference>
          <reference field="4" count="1" selected="0">
            <x v="1"/>
          </reference>
          <reference field="6" count="1" selected="0">
            <x v="1"/>
          </reference>
          <reference field="7" count="1" selected="0">
            <x v="4"/>
          </reference>
          <reference field="8" count="1" selected="0">
            <x v="2"/>
          </reference>
        </references>
      </pivotArea>
    </format>
    <format dxfId="737">
      <pivotArea dataOnly="0" labelOnly="1" fieldPosition="0">
        <references count="5">
          <reference field="0" count="3">
            <x v="99"/>
            <x v="155"/>
            <x v="164"/>
          </reference>
          <reference field="4" count="1" selected="0">
            <x v="1"/>
          </reference>
          <reference field="6" count="1" selected="0">
            <x v="1"/>
          </reference>
          <reference field="7" count="1" selected="0">
            <x v="4"/>
          </reference>
          <reference field="8" count="1" selected="0">
            <x v="4"/>
          </reference>
        </references>
      </pivotArea>
    </format>
    <format dxfId="736">
      <pivotArea dataOnly="0" labelOnly="1" fieldPosition="0">
        <references count="5">
          <reference field="0" count="5">
            <x v="75"/>
            <x v="89"/>
            <x v="91"/>
            <x v="133"/>
            <x v="145"/>
          </reference>
          <reference field="4" count="1" selected="0">
            <x v="1"/>
          </reference>
          <reference field="6" count="1" selected="0">
            <x v="4"/>
          </reference>
          <reference field="7" count="1" selected="0">
            <x v="4"/>
          </reference>
          <reference field="8" count="1" selected="0">
            <x v="2"/>
          </reference>
        </references>
      </pivotArea>
    </format>
    <format dxfId="735">
      <pivotArea dataOnly="0" labelOnly="1" fieldPosition="0">
        <references count="5">
          <reference field="0" count="1">
            <x v="182"/>
          </reference>
          <reference field="4" count="1" selected="0">
            <x v="1"/>
          </reference>
          <reference field="6" count="1" selected="0">
            <x v="4"/>
          </reference>
          <reference field="7" count="1" selected="0">
            <x v="4"/>
          </reference>
          <reference field="8" count="1" selected="0">
            <x v="3"/>
          </reference>
        </references>
      </pivotArea>
    </format>
    <format dxfId="734">
      <pivotArea dataOnly="0" labelOnly="1" fieldPosition="0">
        <references count="5">
          <reference field="0" count="3">
            <x v="80"/>
            <x v="83"/>
            <x v="175"/>
          </reference>
          <reference field="4" count="1" selected="0">
            <x v="1"/>
          </reference>
          <reference field="6" count="1" selected="0">
            <x v="4"/>
          </reference>
          <reference field="7" count="1" selected="0">
            <x v="4"/>
          </reference>
          <reference field="8" count="1" selected="0">
            <x v="4"/>
          </reference>
        </references>
      </pivotArea>
    </format>
    <format dxfId="733">
      <pivotArea dataOnly="0" labelOnly="1" fieldPosition="0">
        <references count="5">
          <reference field="0" count="7">
            <x v="23"/>
            <x v="30"/>
            <x v="53"/>
            <x v="150"/>
            <x v="165"/>
            <x v="180"/>
            <x v="201"/>
          </reference>
          <reference field="4" count="1" selected="0">
            <x v="2"/>
          </reference>
          <reference field="6" count="1" selected="0">
            <x v="1"/>
          </reference>
          <reference field="7" count="1" selected="0">
            <x v="4"/>
          </reference>
          <reference field="8" count="1" selected="0">
            <x v="4"/>
          </reference>
        </references>
      </pivotArea>
    </format>
    <format dxfId="732">
      <pivotArea dataOnly="0" labelOnly="1" fieldPosition="0">
        <references count="5">
          <reference field="0" count="2">
            <x v="60"/>
            <x v="90"/>
          </reference>
          <reference field="4" count="1" selected="0">
            <x v="10"/>
          </reference>
          <reference field="6" count="1" selected="0">
            <x v="1"/>
          </reference>
          <reference field="7" count="1" selected="0">
            <x v="4"/>
          </reference>
          <reference field="8" count="1" selected="0">
            <x v="2"/>
          </reference>
        </references>
      </pivotArea>
    </format>
    <format dxfId="731">
      <pivotArea dataOnly="0" labelOnly="1" fieldPosition="0">
        <references count="5">
          <reference field="0" count="2">
            <x v="52"/>
            <x v="149"/>
          </reference>
          <reference field="4" count="1" selected="0">
            <x v="10"/>
          </reference>
          <reference field="6" count="1" selected="0">
            <x v="1"/>
          </reference>
          <reference field="7" count="1" selected="0">
            <x v="4"/>
          </reference>
          <reference field="8" count="1" selected="0">
            <x v="3"/>
          </reference>
        </references>
      </pivotArea>
    </format>
    <format dxfId="730">
      <pivotArea dataOnly="0" labelOnly="1" fieldPosition="0">
        <references count="5">
          <reference field="0" count="10">
            <x v="86"/>
            <x v="87"/>
            <x v="103"/>
            <x v="144"/>
            <x v="154"/>
            <x v="166"/>
            <x v="174"/>
            <x v="179"/>
            <x v="180"/>
            <x v="211"/>
          </reference>
          <reference field="4" count="1" selected="0">
            <x v="10"/>
          </reference>
          <reference field="6" count="1" selected="0">
            <x v="1"/>
          </reference>
          <reference field="7" count="1" selected="0">
            <x v="4"/>
          </reference>
          <reference field="8" count="1" selected="0">
            <x v="4"/>
          </reference>
        </references>
      </pivotArea>
    </format>
    <format dxfId="729">
      <pivotArea dataOnly="0" labelOnly="1" fieldPosition="0">
        <references count="5">
          <reference field="0" count="2">
            <x v="57"/>
            <x v="170"/>
          </reference>
          <reference field="4" count="1" selected="0">
            <x v="11"/>
          </reference>
          <reference field="6" count="1" selected="0">
            <x v="1"/>
          </reference>
          <reference field="7" count="1" selected="0">
            <x v="4"/>
          </reference>
          <reference field="8" count="1" selected="0">
            <x v="4"/>
          </reference>
        </references>
      </pivotArea>
    </format>
    <format dxfId="728">
      <pivotArea dataOnly="0" labelOnly="1" fieldPosition="0">
        <references count="5">
          <reference field="0" count="1">
            <x v="28"/>
          </reference>
          <reference field="4" count="1" selected="0">
            <x v="15"/>
          </reference>
          <reference field="6" count="1" selected="0">
            <x v="1"/>
          </reference>
          <reference field="7" count="1" selected="0">
            <x v="4"/>
          </reference>
          <reference field="8" count="1" selected="0">
            <x v="2"/>
          </reference>
        </references>
      </pivotArea>
    </format>
    <format dxfId="727">
      <pivotArea dataOnly="0" labelOnly="1" fieldPosition="0">
        <references count="5">
          <reference field="0" count="1">
            <x v="26"/>
          </reference>
          <reference field="4" count="1" selected="0">
            <x v="15"/>
          </reference>
          <reference field="6" count="1" selected="0">
            <x v="1"/>
          </reference>
          <reference field="7" count="1" selected="0">
            <x v="4"/>
          </reference>
          <reference field="8" count="1" selected="0">
            <x v="3"/>
          </reference>
        </references>
      </pivotArea>
    </format>
    <format dxfId="726">
      <pivotArea dataOnly="0" labelOnly="1" fieldPosition="0">
        <references count="5">
          <reference field="0" count="1">
            <x v="46"/>
          </reference>
          <reference field="4" count="1" selected="0">
            <x v="15"/>
          </reference>
          <reference field="6" count="1" selected="0">
            <x v="1"/>
          </reference>
          <reference field="7" count="1" selected="0">
            <x v="4"/>
          </reference>
          <reference field="8" count="1" selected="0">
            <x v="4"/>
          </reference>
        </references>
      </pivotArea>
    </format>
    <format dxfId="725">
      <pivotArea dataOnly="0" labelOnly="1" fieldPosition="0">
        <references count="5">
          <reference field="0" count="3">
            <x v="35"/>
            <x v="156"/>
            <x v="200"/>
          </reference>
          <reference field="4" count="1" selected="0">
            <x v="16"/>
          </reference>
          <reference field="6" count="1" selected="0">
            <x v="1"/>
          </reference>
          <reference field="7" count="1" selected="0">
            <x v="4"/>
          </reference>
          <reference field="8" count="1" selected="0">
            <x v="2"/>
          </reference>
        </references>
      </pivotArea>
    </format>
    <format dxfId="724">
      <pivotArea dataOnly="0" labelOnly="1" fieldPosition="0">
        <references count="5">
          <reference field="0" count="2">
            <x v="25"/>
            <x v="163"/>
          </reference>
          <reference field="4" count="1" selected="0">
            <x v="16"/>
          </reference>
          <reference field="6" count="1" selected="0">
            <x v="1"/>
          </reference>
          <reference field="7" count="1" selected="0">
            <x v="4"/>
          </reference>
          <reference field="8" count="1" selected="0">
            <x v="3"/>
          </reference>
        </references>
      </pivotArea>
    </format>
    <format dxfId="723">
      <pivotArea dataOnly="0" labelOnly="1" fieldPosition="0">
        <references count="5">
          <reference field="0" count="1">
            <x v="215"/>
          </reference>
          <reference field="4" count="1" selected="0">
            <x v="16"/>
          </reference>
          <reference field="6" count="1" selected="0">
            <x v="1"/>
          </reference>
          <reference field="7" count="1" selected="0">
            <x v="4"/>
          </reference>
          <reference field="8" count="1" selected="0">
            <x v="4"/>
          </reference>
        </references>
      </pivotArea>
    </format>
    <format dxfId="722">
      <pivotArea dataOnly="0" labelOnly="1" fieldPosition="0">
        <references count="5">
          <reference field="0" count="2">
            <x v="29"/>
            <x v="208"/>
          </reference>
          <reference field="4" count="1" selected="0">
            <x v="16"/>
          </reference>
          <reference field="6" count="1" selected="0">
            <x v="4"/>
          </reference>
          <reference field="7" count="1" selected="0">
            <x v="4"/>
          </reference>
          <reference field="8" count="1" selected="0">
            <x v="2"/>
          </reference>
        </references>
      </pivotArea>
    </format>
    <format dxfId="721">
      <pivotArea dataOnly="0" labelOnly="1" fieldPosition="0">
        <references count="5">
          <reference field="0" count="4">
            <x v="43"/>
            <x v="44"/>
            <x v="65"/>
            <x v="105"/>
          </reference>
          <reference field="4" count="1" selected="0">
            <x v="16"/>
          </reference>
          <reference field="6" count="1" selected="0">
            <x v="4"/>
          </reference>
          <reference field="7" count="1" selected="0">
            <x v="4"/>
          </reference>
          <reference field="8" count="1" selected="0">
            <x v="3"/>
          </reference>
        </references>
      </pivotArea>
    </format>
    <format dxfId="720">
      <pivotArea dataOnly="0" labelOnly="1" fieldPosition="0">
        <references count="5">
          <reference field="0" count="2">
            <x v="32"/>
            <x v="54"/>
          </reference>
          <reference field="4" count="1" selected="0">
            <x v="0"/>
          </reference>
          <reference field="6" count="1" selected="0">
            <x v="1"/>
          </reference>
          <reference field="7" count="1" selected="0">
            <x v="5"/>
          </reference>
          <reference field="8" count="1" selected="0">
            <x v="2"/>
          </reference>
        </references>
      </pivotArea>
    </format>
    <format dxfId="719">
      <pivotArea dataOnly="0" labelOnly="1" fieldPosition="0">
        <references count="5">
          <reference field="0" count="1">
            <x v="171"/>
          </reference>
          <reference field="4" count="1" selected="0">
            <x v="0"/>
          </reference>
          <reference field="6" count="1" selected="0">
            <x v="1"/>
          </reference>
          <reference field="7" count="1" selected="0">
            <x v="5"/>
          </reference>
          <reference field="8" count="1" selected="0">
            <x v="3"/>
          </reference>
        </references>
      </pivotArea>
    </format>
    <format dxfId="718">
      <pivotArea dataOnly="0" labelOnly="1" fieldPosition="0">
        <references count="5">
          <reference field="0" count="1">
            <x v="169"/>
          </reference>
          <reference field="4" count="1" selected="0">
            <x v="8"/>
          </reference>
          <reference field="6" count="1" selected="0">
            <x v="1"/>
          </reference>
          <reference field="7" count="1" selected="0">
            <x v="5"/>
          </reference>
          <reference field="8" count="1" selected="0">
            <x v="2"/>
          </reference>
        </references>
      </pivotArea>
    </format>
    <format dxfId="717">
      <pivotArea dataOnly="0" labelOnly="1" fieldPosition="0">
        <references count="5">
          <reference field="0" count="1">
            <x v="171"/>
          </reference>
          <reference field="4" count="1" selected="0">
            <x v="8"/>
          </reference>
          <reference field="6" count="1" selected="0">
            <x v="1"/>
          </reference>
          <reference field="7" count="1" selected="0">
            <x v="5"/>
          </reference>
          <reference field="8" count="1" selected="0">
            <x v="3"/>
          </reference>
        </references>
      </pivotArea>
    </format>
    <format dxfId="716">
      <pivotArea dataOnly="0" labelOnly="1" fieldPosition="0">
        <references count="5">
          <reference field="0" count="1">
            <x v="100"/>
          </reference>
          <reference field="4" count="1" selected="0">
            <x v="10"/>
          </reference>
          <reference field="6" count="1" selected="0">
            <x v="1"/>
          </reference>
          <reference field="7" count="1" selected="0">
            <x v="5"/>
          </reference>
          <reference field="8" count="1" selected="0">
            <x v="2"/>
          </reference>
        </references>
      </pivotArea>
    </format>
    <format dxfId="715">
      <pivotArea dataOnly="0" labelOnly="1" fieldPosition="0">
        <references count="5">
          <reference field="0" count="2">
            <x v="168"/>
            <x v="171"/>
          </reference>
          <reference field="4" count="1" selected="0">
            <x v="10"/>
          </reference>
          <reference field="6" count="1" selected="0">
            <x v="1"/>
          </reference>
          <reference field="7" count="1" selected="0">
            <x v="5"/>
          </reference>
          <reference field="8" count="1" selected="0">
            <x v="3"/>
          </reference>
        </references>
      </pivotArea>
    </format>
    <format dxfId="714">
      <pivotArea dataOnly="0" labelOnly="1" fieldPosition="0">
        <references count="5">
          <reference field="0" count="1">
            <x v="147"/>
          </reference>
          <reference field="4" count="1" selected="0">
            <x v="10"/>
          </reference>
          <reference field="6" count="1" selected="0">
            <x v="1"/>
          </reference>
          <reference field="7" count="1" selected="0">
            <x v="5"/>
          </reference>
          <reference field="8" count="1" selected="0">
            <x v="4"/>
          </reference>
        </references>
      </pivotArea>
    </format>
    <format dxfId="713">
      <pivotArea dataOnly="0" labelOnly="1" fieldPosition="0">
        <references count="5">
          <reference field="0" count="1">
            <x v="142"/>
          </reference>
          <reference field="4" count="1" selected="0">
            <x v="3"/>
          </reference>
          <reference field="6" count="1" selected="0">
            <x v="1"/>
          </reference>
          <reference field="7" count="1" selected="0">
            <x v="6"/>
          </reference>
          <reference field="8" count="1" selected="0">
            <x v="4"/>
          </reference>
        </references>
      </pivotArea>
    </format>
    <format dxfId="712">
      <pivotArea dataOnly="0" labelOnly="1" fieldPosition="0">
        <references count="5">
          <reference field="0" count="1">
            <x v="213"/>
          </reference>
          <reference field="4" count="1" selected="0">
            <x v="12"/>
          </reference>
          <reference field="6" count="1" selected="0">
            <x v="1"/>
          </reference>
          <reference field="7" count="1" selected="0">
            <x v="7"/>
          </reference>
          <reference field="8" count="1" selected="0">
            <x v="2"/>
          </reference>
        </references>
      </pivotArea>
    </format>
    <format dxfId="711">
      <pivotArea dataOnly="0" labelOnly="1" fieldPosition="0">
        <references count="5">
          <reference field="0" count="2">
            <x v="47"/>
            <x v="130"/>
          </reference>
          <reference field="4" count="1" selected="0">
            <x v="12"/>
          </reference>
          <reference field="6" count="1" selected="0">
            <x v="1"/>
          </reference>
          <reference field="7" count="1" selected="0">
            <x v="7"/>
          </reference>
          <reference field="8" count="1" selected="0">
            <x v="4"/>
          </reference>
        </references>
      </pivotArea>
    </format>
    <format dxfId="710">
      <pivotArea dataOnly="0" labelOnly="1" outline="0" axis="axisValues" fieldPosition="0"/>
    </format>
    <format dxfId="709">
      <pivotArea type="all" dataOnly="0" outline="0" fieldPosition="0"/>
    </format>
    <format dxfId="708">
      <pivotArea outline="0" collapsedLevelsAreSubtotals="1" fieldPosition="0"/>
    </format>
    <format dxfId="707">
      <pivotArea field="7" type="button" dataOnly="0" labelOnly="1" outline="0" axis="axisRow" fieldPosition="0"/>
    </format>
    <format dxfId="706">
      <pivotArea dataOnly="0" labelOnly="1" outline="0" axis="axisValues" fieldPosition="0"/>
    </format>
    <format dxfId="705">
      <pivotArea dataOnly="0" labelOnly="1" fieldPosition="0">
        <references count="1">
          <reference field="7" count="0"/>
        </references>
      </pivotArea>
    </format>
    <format dxfId="704">
      <pivotArea dataOnly="0" labelOnly="1" fieldPosition="0">
        <references count="2">
          <reference field="4" count="5">
            <x v="0"/>
            <x v="4"/>
            <x v="5"/>
            <x v="6"/>
            <x v="13"/>
          </reference>
          <reference field="7" count="1" selected="0">
            <x v="0"/>
          </reference>
        </references>
      </pivotArea>
    </format>
    <format dxfId="703">
      <pivotArea dataOnly="0" labelOnly="1" fieldPosition="0">
        <references count="2">
          <reference field="4" count="3">
            <x v="7"/>
            <x v="8"/>
            <x v="14"/>
          </reference>
          <reference field="7" count="1" selected="0">
            <x v="1"/>
          </reference>
        </references>
      </pivotArea>
    </format>
    <format dxfId="702">
      <pivotArea dataOnly="0" labelOnly="1" fieldPosition="0">
        <references count="2">
          <reference field="4" count="3">
            <x v="6"/>
            <x v="9"/>
            <x v="14"/>
          </reference>
          <reference field="7" count="1" selected="0">
            <x v="2"/>
          </reference>
        </references>
      </pivotArea>
    </format>
    <format dxfId="701">
      <pivotArea dataOnly="0" labelOnly="1" fieldPosition="0">
        <references count="2">
          <reference field="4" count="3">
            <x v="0"/>
            <x v="2"/>
            <x v="8"/>
          </reference>
          <reference field="7" count="1" selected="0">
            <x v="3"/>
          </reference>
        </references>
      </pivotArea>
    </format>
    <format dxfId="700">
      <pivotArea dataOnly="0" labelOnly="1" fieldPosition="0">
        <references count="2">
          <reference field="4" count="6">
            <x v="1"/>
            <x v="2"/>
            <x v="10"/>
            <x v="11"/>
            <x v="15"/>
            <x v="16"/>
          </reference>
          <reference field="7" count="1" selected="0">
            <x v="4"/>
          </reference>
        </references>
      </pivotArea>
    </format>
    <format dxfId="699">
      <pivotArea dataOnly="0" labelOnly="1" fieldPosition="0">
        <references count="2">
          <reference field="4" count="3">
            <x v="0"/>
            <x v="8"/>
            <x v="10"/>
          </reference>
          <reference field="7" count="1" selected="0">
            <x v="5"/>
          </reference>
        </references>
      </pivotArea>
    </format>
    <format dxfId="698">
      <pivotArea dataOnly="0" labelOnly="1" fieldPosition="0">
        <references count="2">
          <reference field="4" count="1">
            <x v="3"/>
          </reference>
          <reference field="7" count="1" selected="0">
            <x v="6"/>
          </reference>
        </references>
      </pivotArea>
    </format>
    <format dxfId="697">
      <pivotArea dataOnly="0" labelOnly="1" fieldPosition="0">
        <references count="2">
          <reference field="4" count="1">
            <x v="12"/>
          </reference>
          <reference field="7" count="1" selected="0">
            <x v="7"/>
          </reference>
        </references>
      </pivotArea>
    </format>
    <format dxfId="696">
      <pivotArea dataOnly="0" labelOnly="1" fieldPosition="0">
        <references count="3">
          <reference field="4" count="1" selected="0">
            <x v="0"/>
          </reference>
          <reference field="6" count="1">
            <x v="1"/>
          </reference>
          <reference field="7" count="1" selected="0">
            <x v="0"/>
          </reference>
        </references>
      </pivotArea>
    </format>
    <format dxfId="695">
      <pivotArea dataOnly="0" labelOnly="1" fieldPosition="0">
        <references count="3">
          <reference field="4" count="1" selected="0">
            <x v="4"/>
          </reference>
          <reference field="6" count="1">
            <x v="1"/>
          </reference>
          <reference field="7" count="1" selected="0">
            <x v="0"/>
          </reference>
        </references>
      </pivotArea>
    </format>
    <format dxfId="694">
      <pivotArea dataOnly="0" labelOnly="1" fieldPosition="0">
        <references count="3">
          <reference field="4" count="1" selected="0">
            <x v="5"/>
          </reference>
          <reference field="6" count="1">
            <x v="1"/>
          </reference>
          <reference field="7" count="1" selected="0">
            <x v="0"/>
          </reference>
        </references>
      </pivotArea>
    </format>
    <format dxfId="693">
      <pivotArea dataOnly="0" labelOnly="1" fieldPosition="0">
        <references count="3">
          <reference field="4" count="1" selected="0">
            <x v="6"/>
          </reference>
          <reference field="6" count="1">
            <x v="1"/>
          </reference>
          <reference field="7" count="1" selected="0">
            <x v="0"/>
          </reference>
        </references>
      </pivotArea>
    </format>
    <format dxfId="692">
      <pivotArea dataOnly="0" labelOnly="1" fieldPosition="0">
        <references count="3">
          <reference field="4" count="1" selected="0">
            <x v="13"/>
          </reference>
          <reference field="6" count="1">
            <x v="1"/>
          </reference>
          <reference field="7" count="1" selected="0">
            <x v="0"/>
          </reference>
        </references>
      </pivotArea>
    </format>
    <format dxfId="691">
      <pivotArea dataOnly="0" labelOnly="1" fieldPosition="0">
        <references count="3">
          <reference field="4" count="1" selected="0">
            <x v="7"/>
          </reference>
          <reference field="6" count="1">
            <x v="3"/>
          </reference>
          <reference field="7" count="1" selected="0">
            <x v="1"/>
          </reference>
        </references>
      </pivotArea>
    </format>
    <format dxfId="690">
      <pivotArea dataOnly="0" labelOnly="1" fieldPosition="0">
        <references count="3">
          <reference field="4" count="1" selected="0">
            <x v="8"/>
          </reference>
          <reference field="6" count="1">
            <x v="3"/>
          </reference>
          <reference field="7" count="1" selected="0">
            <x v="1"/>
          </reference>
        </references>
      </pivotArea>
    </format>
    <format dxfId="689">
      <pivotArea dataOnly="0" labelOnly="1" fieldPosition="0">
        <references count="3">
          <reference field="4" count="1" selected="0">
            <x v="14"/>
          </reference>
          <reference field="6" count="1">
            <x v="3"/>
          </reference>
          <reference field="7" count="1" selected="0">
            <x v="1"/>
          </reference>
        </references>
      </pivotArea>
    </format>
    <format dxfId="688">
      <pivotArea dataOnly="0" labelOnly="1" fieldPosition="0">
        <references count="3">
          <reference field="4" count="1" selected="0">
            <x v="6"/>
          </reference>
          <reference field="6" count="1">
            <x v="1"/>
          </reference>
          <reference field="7" count="1" selected="0">
            <x v="2"/>
          </reference>
        </references>
      </pivotArea>
    </format>
    <format dxfId="687">
      <pivotArea dataOnly="0" labelOnly="1" fieldPosition="0">
        <references count="3">
          <reference field="4" count="1" selected="0">
            <x v="9"/>
          </reference>
          <reference field="6" count="1">
            <x v="3"/>
          </reference>
          <reference field="7" count="1" selected="0">
            <x v="2"/>
          </reference>
        </references>
      </pivotArea>
    </format>
    <format dxfId="686">
      <pivotArea dataOnly="0" labelOnly="1" fieldPosition="0">
        <references count="3">
          <reference field="4" count="1" selected="0">
            <x v="14"/>
          </reference>
          <reference field="6" count="1">
            <x v="3"/>
          </reference>
          <reference field="7" count="1" selected="0">
            <x v="2"/>
          </reference>
        </references>
      </pivotArea>
    </format>
    <format dxfId="685">
      <pivotArea dataOnly="0" labelOnly="1" fieldPosition="0">
        <references count="3">
          <reference field="4" count="1" selected="0">
            <x v="0"/>
          </reference>
          <reference field="6" count="1">
            <x v="1"/>
          </reference>
          <reference field="7" count="1" selected="0">
            <x v="3"/>
          </reference>
        </references>
      </pivotArea>
    </format>
    <format dxfId="684">
      <pivotArea dataOnly="0" labelOnly="1" fieldPosition="0">
        <references count="3">
          <reference field="4" count="1" selected="0">
            <x v="2"/>
          </reference>
          <reference field="6" count="1">
            <x v="1"/>
          </reference>
          <reference field="7" count="1" selected="0">
            <x v="3"/>
          </reference>
        </references>
      </pivotArea>
    </format>
    <format dxfId="683">
      <pivotArea dataOnly="0" labelOnly="1" fieldPosition="0">
        <references count="3">
          <reference field="4" count="1" selected="0">
            <x v="8"/>
          </reference>
          <reference field="6" count="1">
            <x v="3"/>
          </reference>
          <reference field="7" count="1" selected="0">
            <x v="3"/>
          </reference>
        </references>
      </pivotArea>
    </format>
    <format dxfId="682">
      <pivotArea dataOnly="0" labelOnly="1" fieldPosition="0">
        <references count="3">
          <reference field="4" count="1" selected="0">
            <x v="1"/>
          </reference>
          <reference field="6" count="2">
            <x v="1"/>
            <x v="4"/>
          </reference>
          <reference field="7" count="1" selected="0">
            <x v="4"/>
          </reference>
        </references>
      </pivotArea>
    </format>
    <format dxfId="681">
      <pivotArea dataOnly="0" labelOnly="1" fieldPosition="0">
        <references count="3">
          <reference field="4" count="1" selected="0">
            <x v="2"/>
          </reference>
          <reference field="6" count="1">
            <x v="1"/>
          </reference>
          <reference field="7" count="1" selected="0">
            <x v="4"/>
          </reference>
        </references>
      </pivotArea>
    </format>
    <format dxfId="680">
      <pivotArea dataOnly="0" labelOnly="1" fieldPosition="0">
        <references count="3">
          <reference field="4" count="1" selected="0">
            <x v="10"/>
          </reference>
          <reference field="6" count="1">
            <x v="1"/>
          </reference>
          <reference field="7" count="1" selected="0">
            <x v="4"/>
          </reference>
        </references>
      </pivotArea>
    </format>
    <format dxfId="679">
      <pivotArea dataOnly="0" labelOnly="1" fieldPosition="0">
        <references count="3">
          <reference field="4" count="1" selected="0">
            <x v="11"/>
          </reference>
          <reference field="6" count="1">
            <x v="1"/>
          </reference>
          <reference field="7" count="1" selected="0">
            <x v="4"/>
          </reference>
        </references>
      </pivotArea>
    </format>
    <format dxfId="678">
      <pivotArea dataOnly="0" labelOnly="1" fieldPosition="0">
        <references count="3">
          <reference field="4" count="1" selected="0">
            <x v="15"/>
          </reference>
          <reference field="6" count="1">
            <x v="1"/>
          </reference>
          <reference field="7" count="1" selected="0">
            <x v="4"/>
          </reference>
        </references>
      </pivotArea>
    </format>
    <format dxfId="677">
      <pivotArea dataOnly="0" labelOnly="1" fieldPosition="0">
        <references count="3">
          <reference field="4" count="1" selected="0">
            <x v="16"/>
          </reference>
          <reference field="6" count="2">
            <x v="1"/>
            <x v="4"/>
          </reference>
          <reference field="7" count="1" selected="0">
            <x v="4"/>
          </reference>
        </references>
      </pivotArea>
    </format>
    <format dxfId="676">
      <pivotArea dataOnly="0" labelOnly="1" fieldPosition="0">
        <references count="3">
          <reference field="4" count="1" selected="0">
            <x v="0"/>
          </reference>
          <reference field="6" count="1">
            <x v="1"/>
          </reference>
          <reference field="7" count="1" selected="0">
            <x v="5"/>
          </reference>
        </references>
      </pivotArea>
    </format>
    <format dxfId="675">
      <pivotArea dataOnly="0" labelOnly="1" fieldPosition="0">
        <references count="3">
          <reference field="4" count="1" selected="0">
            <x v="8"/>
          </reference>
          <reference field="6" count="1">
            <x v="1"/>
          </reference>
          <reference field="7" count="1" selected="0">
            <x v="5"/>
          </reference>
        </references>
      </pivotArea>
    </format>
    <format dxfId="674">
      <pivotArea dataOnly="0" labelOnly="1" fieldPosition="0">
        <references count="3">
          <reference field="4" count="1" selected="0">
            <x v="10"/>
          </reference>
          <reference field="6" count="1">
            <x v="1"/>
          </reference>
          <reference field="7" count="1" selected="0">
            <x v="5"/>
          </reference>
        </references>
      </pivotArea>
    </format>
    <format dxfId="673">
      <pivotArea dataOnly="0" labelOnly="1" fieldPosition="0">
        <references count="3">
          <reference field="4" count="1" selected="0">
            <x v="3"/>
          </reference>
          <reference field="6" count="1">
            <x v="1"/>
          </reference>
          <reference field="7" count="1" selected="0">
            <x v="6"/>
          </reference>
        </references>
      </pivotArea>
    </format>
    <format dxfId="672">
      <pivotArea dataOnly="0" labelOnly="1" fieldPosition="0">
        <references count="3">
          <reference field="4" count="1" selected="0">
            <x v="12"/>
          </reference>
          <reference field="6" count="1">
            <x v="1"/>
          </reference>
          <reference field="7" count="1" selected="0">
            <x v="7"/>
          </reference>
        </references>
      </pivotArea>
    </format>
    <format dxfId="671">
      <pivotArea dataOnly="0" labelOnly="1" fieldPosition="0">
        <references count="4">
          <reference field="4" count="1" selected="0">
            <x v="0"/>
          </reference>
          <reference field="6" count="1" selected="0">
            <x v="1"/>
          </reference>
          <reference field="7" count="1" selected="0">
            <x v="0"/>
          </reference>
          <reference field="8" count="2">
            <x v="3"/>
            <x v="4"/>
          </reference>
        </references>
      </pivotArea>
    </format>
    <format dxfId="670">
      <pivotArea dataOnly="0" labelOnly="1" fieldPosition="0">
        <references count="4">
          <reference field="4" count="1" selected="0">
            <x v="4"/>
          </reference>
          <reference field="6" count="1" selected="0">
            <x v="1"/>
          </reference>
          <reference field="7" count="1" selected="0">
            <x v="0"/>
          </reference>
          <reference field="8" count="1">
            <x v="4"/>
          </reference>
        </references>
      </pivotArea>
    </format>
    <format dxfId="669">
      <pivotArea dataOnly="0" labelOnly="1" fieldPosition="0">
        <references count="4">
          <reference field="4" count="1" selected="0">
            <x v="5"/>
          </reference>
          <reference field="6" count="1" selected="0">
            <x v="1"/>
          </reference>
          <reference field="7" count="1" selected="0">
            <x v="0"/>
          </reference>
          <reference field="8" count="2">
            <x v="2"/>
            <x v="3"/>
          </reference>
        </references>
      </pivotArea>
    </format>
    <format dxfId="668">
      <pivotArea dataOnly="0" labelOnly="1" fieldPosition="0">
        <references count="4">
          <reference field="4" count="1" selected="0">
            <x v="6"/>
          </reference>
          <reference field="6" count="1" selected="0">
            <x v="1"/>
          </reference>
          <reference field="7" count="1" selected="0">
            <x v="0"/>
          </reference>
          <reference field="8" count="2">
            <x v="2"/>
            <x v="3"/>
          </reference>
        </references>
      </pivotArea>
    </format>
    <format dxfId="667">
      <pivotArea dataOnly="0" labelOnly="1" fieldPosition="0">
        <references count="4">
          <reference field="4" count="1" selected="0">
            <x v="13"/>
          </reference>
          <reference field="6" count="1" selected="0">
            <x v="1"/>
          </reference>
          <reference field="7" count="1" selected="0">
            <x v="0"/>
          </reference>
          <reference field="8" count="3">
            <x v="2"/>
            <x v="3"/>
            <x v="4"/>
          </reference>
        </references>
      </pivotArea>
    </format>
    <format dxfId="666">
      <pivotArea dataOnly="0" labelOnly="1" fieldPosition="0">
        <references count="4">
          <reference field="4" count="1" selected="0">
            <x v="7"/>
          </reference>
          <reference field="6" count="1" selected="0">
            <x v="3"/>
          </reference>
          <reference field="7" count="1" selected="0">
            <x v="1"/>
          </reference>
          <reference field="8" count="2">
            <x v="2"/>
            <x v="4"/>
          </reference>
        </references>
      </pivotArea>
    </format>
    <format dxfId="665">
      <pivotArea dataOnly="0" labelOnly="1" fieldPosition="0">
        <references count="4">
          <reference field="4" count="1" selected="0">
            <x v="8"/>
          </reference>
          <reference field="6" count="1" selected="0">
            <x v="3"/>
          </reference>
          <reference field="7" count="1" selected="0">
            <x v="1"/>
          </reference>
          <reference field="8" count="3">
            <x v="2"/>
            <x v="3"/>
            <x v="4"/>
          </reference>
        </references>
      </pivotArea>
    </format>
    <format dxfId="664">
      <pivotArea dataOnly="0" labelOnly="1" fieldPosition="0">
        <references count="4">
          <reference field="4" count="1" selected="0">
            <x v="14"/>
          </reference>
          <reference field="6" count="1" selected="0">
            <x v="3"/>
          </reference>
          <reference field="7" count="1" selected="0">
            <x v="1"/>
          </reference>
          <reference field="8" count="2">
            <x v="2"/>
            <x v="3"/>
          </reference>
        </references>
      </pivotArea>
    </format>
    <format dxfId="663">
      <pivotArea dataOnly="0" labelOnly="1" fieldPosition="0">
        <references count="4">
          <reference field="4" count="1" selected="0">
            <x v="6"/>
          </reference>
          <reference field="6" count="1" selected="0">
            <x v="1"/>
          </reference>
          <reference field="7" count="1" selected="0">
            <x v="2"/>
          </reference>
          <reference field="8" count="3">
            <x v="1"/>
            <x v="2"/>
            <x v="4"/>
          </reference>
        </references>
      </pivotArea>
    </format>
    <format dxfId="662">
      <pivotArea dataOnly="0" labelOnly="1" fieldPosition="0">
        <references count="4">
          <reference field="4" count="1" selected="0">
            <x v="9"/>
          </reference>
          <reference field="6" count="1" selected="0">
            <x v="3"/>
          </reference>
          <reference field="7" count="1" selected="0">
            <x v="2"/>
          </reference>
          <reference field="8" count="3">
            <x v="2"/>
            <x v="3"/>
            <x v="4"/>
          </reference>
        </references>
      </pivotArea>
    </format>
    <format dxfId="661">
      <pivotArea dataOnly="0" labelOnly="1" fieldPosition="0">
        <references count="4">
          <reference field="4" count="1" selected="0">
            <x v="14"/>
          </reference>
          <reference field="6" count="1" selected="0">
            <x v="3"/>
          </reference>
          <reference field="7" count="1" selected="0">
            <x v="2"/>
          </reference>
          <reference field="8" count="2">
            <x v="3"/>
            <x v="4"/>
          </reference>
        </references>
      </pivotArea>
    </format>
    <format dxfId="660">
      <pivotArea dataOnly="0" labelOnly="1" fieldPosition="0">
        <references count="4">
          <reference field="4" count="1" selected="0">
            <x v="0"/>
          </reference>
          <reference field="6" count="1" selected="0">
            <x v="1"/>
          </reference>
          <reference field="7" count="1" selected="0">
            <x v="3"/>
          </reference>
          <reference field="8" count="3">
            <x v="1"/>
            <x v="3"/>
            <x v="4"/>
          </reference>
        </references>
      </pivotArea>
    </format>
    <format dxfId="659">
      <pivotArea dataOnly="0" labelOnly="1" fieldPosition="0">
        <references count="4">
          <reference field="4" count="1" selected="0">
            <x v="2"/>
          </reference>
          <reference field="6" count="1" selected="0">
            <x v="1"/>
          </reference>
          <reference field="7" count="1" selected="0">
            <x v="3"/>
          </reference>
          <reference field="8" count="2">
            <x v="2"/>
            <x v="4"/>
          </reference>
        </references>
      </pivotArea>
    </format>
    <format dxfId="658">
      <pivotArea dataOnly="0" labelOnly="1" fieldPosition="0">
        <references count="4">
          <reference field="4" count="1" selected="0">
            <x v="8"/>
          </reference>
          <reference field="6" count="1" selected="0">
            <x v="3"/>
          </reference>
          <reference field="7" count="1" selected="0">
            <x v="3"/>
          </reference>
          <reference field="8" count="2">
            <x v="2"/>
            <x v="4"/>
          </reference>
        </references>
      </pivotArea>
    </format>
    <format dxfId="657">
      <pivotArea dataOnly="0" labelOnly="1" fieldPosition="0">
        <references count="4">
          <reference field="4" count="1" selected="0">
            <x v="1"/>
          </reference>
          <reference field="6" count="1" selected="0">
            <x v="1"/>
          </reference>
          <reference field="7" count="1" selected="0">
            <x v="4"/>
          </reference>
          <reference field="8" count="2">
            <x v="2"/>
            <x v="4"/>
          </reference>
        </references>
      </pivotArea>
    </format>
    <format dxfId="656">
      <pivotArea dataOnly="0" labelOnly="1" fieldPosition="0">
        <references count="4">
          <reference field="4" count="1" selected="0">
            <x v="1"/>
          </reference>
          <reference field="6" count="1" selected="0">
            <x v="4"/>
          </reference>
          <reference field="7" count="1" selected="0">
            <x v="4"/>
          </reference>
          <reference field="8" count="3">
            <x v="2"/>
            <x v="3"/>
            <x v="4"/>
          </reference>
        </references>
      </pivotArea>
    </format>
    <format dxfId="655">
      <pivotArea dataOnly="0" labelOnly="1" fieldPosition="0">
        <references count="4">
          <reference field="4" count="1" selected="0">
            <x v="2"/>
          </reference>
          <reference field="6" count="1" selected="0">
            <x v="1"/>
          </reference>
          <reference field="7" count="1" selected="0">
            <x v="4"/>
          </reference>
          <reference field="8" count="1">
            <x v="4"/>
          </reference>
        </references>
      </pivotArea>
    </format>
    <format dxfId="654">
      <pivotArea dataOnly="0" labelOnly="1" fieldPosition="0">
        <references count="4">
          <reference field="4" count="1" selected="0">
            <x v="10"/>
          </reference>
          <reference field="6" count="1" selected="0">
            <x v="1"/>
          </reference>
          <reference field="7" count="1" selected="0">
            <x v="4"/>
          </reference>
          <reference field="8" count="3">
            <x v="2"/>
            <x v="3"/>
            <x v="4"/>
          </reference>
        </references>
      </pivotArea>
    </format>
    <format dxfId="653">
      <pivotArea dataOnly="0" labelOnly="1" fieldPosition="0">
        <references count="4">
          <reference field="4" count="1" selected="0">
            <x v="11"/>
          </reference>
          <reference field="6" count="1" selected="0">
            <x v="1"/>
          </reference>
          <reference field="7" count="1" selected="0">
            <x v="4"/>
          </reference>
          <reference field="8" count="1">
            <x v="4"/>
          </reference>
        </references>
      </pivotArea>
    </format>
    <format dxfId="652">
      <pivotArea dataOnly="0" labelOnly="1" fieldPosition="0">
        <references count="4">
          <reference field="4" count="1" selected="0">
            <x v="15"/>
          </reference>
          <reference field="6" count="1" selected="0">
            <x v="1"/>
          </reference>
          <reference field="7" count="1" selected="0">
            <x v="4"/>
          </reference>
          <reference field="8" count="3">
            <x v="2"/>
            <x v="3"/>
            <x v="4"/>
          </reference>
        </references>
      </pivotArea>
    </format>
    <format dxfId="651">
      <pivotArea dataOnly="0" labelOnly="1" fieldPosition="0">
        <references count="4">
          <reference field="4" count="1" selected="0">
            <x v="16"/>
          </reference>
          <reference field="6" count="1" selected="0">
            <x v="1"/>
          </reference>
          <reference field="7" count="1" selected="0">
            <x v="4"/>
          </reference>
          <reference field="8" count="3">
            <x v="2"/>
            <x v="3"/>
            <x v="4"/>
          </reference>
        </references>
      </pivotArea>
    </format>
    <format dxfId="650">
      <pivotArea dataOnly="0" labelOnly="1" fieldPosition="0">
        <references count="4">
          <reference field="4" count="1" selected="0">
            <x v="16"/>
          </reference>
          <reference field="6" count="1" selected="0">
            <x v="4"/>
          </reference>
          <reference field="7" count="1" selected="0">
            <x v="4"/>
          </reference>
          <reference field="8" count="2">
            <x v="2"/>
            <x v="3"/>
          </reference>
        </references>
      </pivotArea>
    </format>
    <format dxfId="649">
      <pivotArea dataOnly="0" labelOnly="1" fieldPosition="0">
        <references count="4">
          <reference field="4" count="1" selected="0">
            <x v="0"/>
          </reference>
          <reference field="6" count="1" selected="0">
            <x v="1"/>
          </reference>
          <reference field="7" count="1" selected="0">
            <x v="5"/>
          </reference>
          <reference field="8" count="2">
            <x v="2"/>
            <x v="3"/>
          </reference>
        </references>
      </pivotArea>
    </format>
    <format dxfId="648">
      <pivotArea dataOnly="0" labelOnly="1" fieldPosition="0">
        <references count="4">
          <reference field="4" count="1" selected="0">
            <x v="8"/>
          </reference>
          <reference field="6" count="1" selected="0">
            <x v="1"/>
          </reference>
          <reference field="7" count="1" selected="0">
            <x v="5"/>
          </reference>
          <reference field="8" count="2">
            <x v="2"/>
            <x v="3"/>
          </reference>
        </references>
      </pivotArea>
    </format>
    <format dxfId="647">
      <pivotArea dataOnly="0" labelOnly="1" fieldPosition="0">
        <references count="4">
          <reference field="4" count="1" selected="0">
            <x v="10"/>
          </reference>
          <reference field="6" count="1" selected="0">
            <x v="1"/>
          </reference>
          <reference field="7" count="1" selected="0">
            <x v="5"/>
          </reference>
          <reference field="8" count="3">
            <x v="2"/>
            <x v="3"/>
            <x v="4"/>
          </reference>
        </references>
      </pivotArea>
    </format>
    <format dxfId="646">
      <pivotArea dataOnly="0" labelOnly="1" fieldPosition="0">
        <references count="4">
          <reference field="4" count="1" selected="0">
            <x v="3"/>
          </reference>
          <reference field="6" count="1" selected="0">
            <x v="1"/>
          </reference>
          <reference field="7" count="1" selected="0">
            <x v="6"/>
          </reference>
          <reference field="8" count="1">
            <x v="4"/>
          </reference>
        </references>
      </pivotArea>
    </format>
    <format dxfId="645">
      <pivotArea dataOnly="0" labelOnly="1" fieldPosition="0">
        <references count="4">
          <reference field="4" count="1" selected="0">
            <x v="12"/>
          </reference>
          <reference field="6" count="1" selected="0">
            <x v="1"/>
          </reference>
          <reference field="7" count="1" selected="0">
            <x v="7"/>
          </reference>
          <reference field="8" count="2">
            <x v="2"/>
            <x v="4"/>
          </reference>
        </references>
      </pivotArea>
    </format>
    <format dxfId="644">
      <pivotArea dataOnly="0" labelOnly="1" fieldPosition="0">
        <references count="5">
          <reference field="0" count="1">
            <x v="24"/>
          </reference>
          <reference field="4" count="1" selected="0">
            <x v="0"/>
          </reference>
          <reference field="6" count="1" selected="0">
            <x v="1"/>
          </reference>
          <reference field="7" count="1" selected="0">
            <x v="0"/>
          </reference>
          <reference field="8" count="1" selected="0">
            <x v="3"/>
          </reference>
        </references>
      </pivotArea>
    </format>
    <format dxfId="643">
      <pivotArea dataOnly="0" labelOnly="1" fieldPosition="0">
        <references count="5">
          <reference field="0" count="11">
            <x v="1"/>
            <x v="48"/>
            <x v="51"/>
            <x v="56"/>
            <x v="62"/>
            <x v="64"/>
            <x v="113"/>
            <x v="141"/>
            <x v="167"/>
            <x v="173"/>
            <x v="209"/>
          </reference>
          <reference field="4" count="1" selected="0">
            <x v="0"/>
          </reference>
          <reference field="6" count="1" selected="0">
            <x v="1"/>
          </reference>
          <reference field="7" count="1" selected="0">
            <x v="0"/>
          </reference>
          <reference field="8" count="1" selected="0">
            <x v="4"/>
          </reference>
        </references>
      </pivotArea>
    </format>
    <format dxfId="642">
      <pivotArea dataOnly="0" labelOnly="1" fieldPosition="0">
        <references count="5">
          <reference field="0" count="4">
            <x v="22"/>
            <x v="66"/>
            <x v="98"/>
            <x v="160"/>
          </reference>
          <reference field="4" count="1" selected="0">
            <x v="4"/>
          </reference>
          <reference field="6" count="1" selected="0">
            <x v="1"/>
          </reference>
          <reference field="7" count="1" selected="0">
            <x v="0"/>
          </reference>
          <reference field="8" count="1" selected="0">
            <x v="4"/>
          </reference>
        </references>
      </pivotArea>
    </format>
    <format dxfId="641">
      <pivotArea dataOnly="0" labelOnly="1" fieldPosition="0">
        <references count="5">
          <reference field="0" count="4">
            <x v="151"/>
            <x v="161"/>
            <x v="183"/>
            <x v="188"/>
          </reference>
          <reference field="4" count="1" selected="0">
            <x v="5"/>
          </reference>
          <reference field="6" count="1" selected="0">
            <x v="1"/>
          </reference>
          <reference field="7" count="1" selected="0">
            <x v="0"/>
          </reference>
          <reference field="8" count="1" selected="0">
            <x v="2"/>
          </reference>
        </references>
      </pivotArea>
    </format>
    <format dxfId="640">
      <pivotArea dataOnly="0" labelOnly="1" fieldPosition="0">
        <references count="5">
          <reference field="0" count="1">
            <x v="52"/>
          </reference>
          <reference field="4" count="1" selected="0">
            <x v="5"/>
          </reference>
          <reference field="6" count="1" selected="0">
            <x v="1"/>
          </reference>
          <reference field="7" count="1" selected="0">
            <x v="0"/>
          </reference>
          <reference field="8" count="1" selected="0">
            <x v="3"/>
          </reference>
        </references>
      </pivotArea>
    </format>
    <format dxfId="639">
      <pivotArea dataOnly="0" labelOnly="1" fieldPosition="0">
        <references count="5">
          <reference field="0" count="1">
            <x v="183"/>
          </reference>
          <reference field="4" count="1" selected="0">
            <x v="6"/>
          </reference>
          <reference field="6" count="1" selected="0">
            <x v="1"/>
          </reference>
          <reference field="7" count="1" selected="0">
            <x v="0"/>
          </reference>
          <reference field="8" count="1" selected="0">
            <x v="2"/>
          </reference>
        </references>
      </pivotArea>
    </format>
    <format dxfId="638">
      <pivotArea dataOnly="0" labelOnly="1" fieldPosition="0">
        <references count="5">
          <reference field="0" count="1">
            <x v="52"/>
          </reference>
          <reference field="4" count="1" selected="0">
            <x v="6"/>
          </reference>
          <reference field="6" count="1" selected="0">
            <x v="1"/>
          </reference>
          <reference field="7" count="1" selected="0">
            <x v="0"/>
          </reference>
          <reference field="8" count="1" selected="0">
            <x v="3"/>
          </reference>
        </references>
      </pivotArea>
    </format>
    <format dxfId="637">
      <pivotArea dataOnly="0" labelOnly="1" fieldPosition="0">
        <references count="5">
          <reference field="0" count="2">
            <x v="36"/>
            <x v="185"/>
          </reference>
          <reference field="4" count="1" selected="0">
            <x v="13"/>
          </reference>
          <reference field="6" count="1" selected="0">
            <x v="1"/>
          </reference>
          <reference field="7" count="1" selected="0">
            <x v="0"/>
          </reference>
          <reference field="8" count="1" selected="0">
            <x v="2"/>
          </reference>
        </references>
      </pivotArea>
    </format>
    <format dxfId="636">
      <pivotArea dataOnly="0" labelOnly="1" fieldPosition="0">
        <references count="5">
          <reference field="0" count="2">
            <x v="34"/>
            <x v="70"/>
          </reference>
          <reference field="4" count="1" selected="0">
            <x v="13"/>
          </reference>
          <reference field="6" count="1" selected="0">
            <x v="1"/>
          </reference>
          <reference field="7" count="1" selected="0">
            <x v="0"/>
          </reference>
          <reference field="8" count="1" selected="0">
            <x v="3"/>
          </reference>
        </references>
      </pivotArea>
    </format>
    <format dxfId="635">
      <pivotArea dataOnly="0" labelOnly="1" fieldPosition="0">
        <references count="5">
          <reference field="0" count="1">
            <x v="46"/>
          </reference>
          <reference field="4" count="1" selected="0">
            <x v="13"/>
          </reference>
          <reference field="6" count="1" selected="0">
            <x v="1"/>
          </reference>
          <reference field="7" count="1" selected="0">
            <x v="0"/>
          </reference>
          <reference field="8" count="1" selected="0">
            <x v="4"/>
          </reference>
        </references>
      </pivotArea>
    </format>
    <format dxfId="634">
      <pivotArea dataOnly="0" labelOnly="1" fieldPosition="0">
        <references count="5">
          <reference field="0" count="7">
            <x v="45"/>
            <x v="95"/>
            <x v="96"/>
            <x v="115"/>
            <x v="127"/>
            <x v="137"/>
            <x v="159"/>
          </reference>
          <reference field="4" count="1" selected="0">
            <x v="7"/>
          </reference>
          <reference field="6" count="1" selected="0">
            <x v="3"/>
          </reference>
          <reference field="7" count="1" selected="0">
            <x v="1"/>
          </reference>
          <reference field="8" count="1" selected="0">
            <x v="2"/>
          </reference>
        </references>
      </pivotArea>
    </format>
    <format dxfId="633">
      <pivotArea dataOnly="0" labelOnly="1" fieldPosition="0">
        <references count="5">
          <reference field="0" count="5">
            <x v="37"/>
            <x v="97"/>
            <x v="101"/>
            <x v="120"/>
            <x v="205"/>
          </reference>
          <reference field="4" count="1" selected="0">
            <x v="7"/>
          </reference>
          <reference field="6" count="1" selected="0">
            <x v="3"/>
          </reference>
          <reference field="7" count="1" selected="0">
            <x v="1"/>
          </reference>
          <reference field="8" count="1" selected="0">
            <x v="4"/>
          </reference>
        </references>
      </pivotArea>
    </format>
    <format dxfId="632">
      <pivotArea dataOnly="0" labelOnly="1" fieldPosition="0">
        <references count="5">
          <reference field="0" count="2">
            <x v="123"/>
            <x v="125"/>
          </reference>
          <reference field="4" count="1" selected="0">
            <x v="8"/>
          </reference>
          <reference field="6" count="1" selected="0">
            <x v="3"/>
          </reference>
          <reference field="7" count="1" selected="0">
            <x v="1"/>
          </reference>
          <reference field="8" count="1" selected="0">
            <x v="2"/>
          </reference>
        </references>
      </pivotArea>
    </format>
    <format dxfId="631">
      <pivotArea dataOnly="0" labelOnly="1" fieldPosition="0">
        <references count="5">
          <reference field="0" count="1">
            <x v="134"/>
          </reference>
          <reference field="4" count="1" selected="0">
            <x v="8"/>
          </reference>
          <reference field="6" count="1" selected="0">
            <x v="3"/>
          </reference>
          <reference field="7" count="1" selected="0">
            <x v="1"/>
          </reference>
          <reference field="8" count="1" selected="0">
            <x v="3"/>
          </reference>
        </references>
      </pivotArea>
    </format>
    <format dxfId="630">
      <pivotArea dataOnly="0" labelOnly="1" fieldPosition="0">
        <references count="5">
          <reference field="0" count="4">
            <x v="101"/>
            <x v="146"/>
            <x v="178"/>
            <x v="206"/>
          </reference>
          <reference field="4" count="1" selected="0">
            <x v="8"/>
          </reference>
          <reference field="6" count="1" selected="0">
            <x v="3"/>
          </reference>
          <reference field="7" count="1" selected="0">
            <x v="1"/>
          </reference>
          <reference field="8" count="1" selected="0">
            <x v="4"/>
          </reference>
        </references>
      </pivotArea>
    </format>
    <format dxfId="629">
      <pivotArea dataOnly="0" labelOnly="1" fieldPosition="0">
        <references count="5">
          <reference field="0" count="1">
            <x v="193"/>
          </reference>
          <reference field="4" count="1" selected="0">
            <x v="14"/>
          </reference>
          <reference field="6" count="1" selected="0">
            <x v="3"/>
          </reference>
          <reference field="7" count="1" selected="0">
            <x v="1"/>
          </reference>
          <reference field="8" count="1" selected="0">
            <x v="2"/>
          </reference>
        </references>
      </pivotArea>
    </format>
    <format dxfId="628">
      <pivotArea dataOnly="0" labelOnly="1" fieldPosition="0">
        <references count="5">
          <reference field="0" count="1">
            <x v="94"/>
          </reference>
          <reference field="4" count="1" selected="0">
            <x v="14"/>
          </reference>
          <reference field="6" count="1" selected="0">
            <x v="3"/>
          </reference>
          <reference field="7" count="1" selected="0">
            <x v="1"/>
          </reference>
          <reference field="8" count="1" selected="0">
            <x v="3"/>
          </reference>
        </references>
      </pivotArea>
    </format>
    <format dxfId="627">
      <pivotArea dataOnly="0" labelOnly="1" fieldPosition="0">
        <references count="5">
          <reference field="0" count="1">
            <x v="38"/>
          </reference>
          <reference field="4" count="1" selected="0">
            <x v="6"/>
          </reference>
          <reference field="6" count="1" selected="0">
            <x v="1"/>
          </reference>
          <reference field="7" count="1" selected="0">
            <x v="2"/>
          </reference>
          <reference field="8" count="1" selected="0">
            <x v="1"/>
          </reference>
        </references>
      </pivotArea>
    </format>
    <format dxfId="626">
      <pivotArea dataOnly="0" labelOnly="1" fieldPosition="0">
        <references count="5">
          <reference field="0" count="2">
            <x v="42"/>
            <x v="82"/>
          </reference>
          <reference field="4" count="1" selected="0">
            <x v="6"/>
          </reference>
          <reference field="6" count="1" selected="0">
            <x v="1"/>
          </reference>
          <reference field="7" count="1" selected="0">
            <x v="2"/>
          </reference>
          <reference field="8" count="1" selected="0">
            <x v="2"/>
          </reference>
        </references>
      </pivotArea>
    </format>
    <format dxfId="625">
      <pivotArea dataOnly="0" labelOnly="1" fieldPosition="0">
        <references count="5">
          <reference field="0" count="3">
            <x v="66"/>
            <x v="86"/>
            <x v="209"/>
          </reference>
          <reference field="4" count="1" selected="0">
            <x v="6"/>
          </reference>
          <reference field="6" count="1" selected="0">
            <x v="1"/>
          </reference>
          <reference field="7" count="1" selected="0">
            <x v="2"/>
          </reference>
          <reference field="8" count="1" selected="0">
            <x v="4"/>
          </reference>
        </references>
      </pivotArea>
    </format>
    <format dxfId="624">
      <pivotArea dataOnly="0" labelOnly="1" fieldPosition="0">
        <references count="5">
          <reference field="0" count="6">
            <x v="50"/>
            <x v="110"/>
            <x v="122"/>
            <x v="124"/>
            <x v="128"/>
            <x v="177"/>
          </reference>
          <reference field="4" count="1" selected="0">
            <x v="9"/>
          </reference>
          <reference field="6" count="1" selected="0">
            <x v="3"/>
          </reference>
          <reference field="7" count="1" selected="0">
            <x v="2"/>
          </reference>
          <reference field="8" count="1" selected="0">
            <x v="2"/>
          </reference>
        </references>
      </pivotArea>
    </format>
    <format dxfId="623">
      <pivotArea dataOnly="0" labelOnly="1" fieldPosition="0">
        <references count="5">
          <reference field="0" count="1">
            <x v="129"/>
          </reference>
          <reference field="4" count="1" selected="0">
            <x v="9"/>
          </reference>
          <reference field="6" count="1" selected="0">
            <x v="3"/>
          </reference>
          <reference field="7" count="1" selected="0">
            <x v="2"/>
          </reference>
          <reference field="8" count="1" selected="0">
            <x v="3"/>
          </reference>
        </references>
      </pivotArea>
    </format>
    <format dxfId="622">
      <pivotArea dataOnly="0" labelOnly="1" fieldPosition="0">
        <references count="5">
          <reference field="0" count="3">
            <x v="31"/>
            <x v="73"/>
            <x v="190"/>
          </reference>
          <reference field="4" count="1" selected="0">
            <x v="9"/>
          </reference>
          <reference field="6" count="1" selected="0">
            <x v="3"/>
          </reference>
          <reference field="7" count="1" selected="0">
            <x v="2"/>
          </reference>
          <reference field="8" count="1" selected="0">
            <x v="4"/>
          </reference>
        </references>
      </pivotArea>
    </format>
    <format dxfId="621">
      <pivotArea dataOnly="0" labelOnly="1" fieldPosition="0">
        <references count="5">
          <reference field="0" count="1">
            <x v="88"/>
          </reference>
          <reference field="4" count="1" selected="0">
            <x v="14"/>
          </reference>
          <reference field="6" count="1" selected="0">
            <x v="3"/>
          </reference>
          <reference field="7" count="1" selected="0">
            <x v="2"/>
          </reference>
          <reference field="8" count="1" selected="0">
            <x v="3"/>
          </reference>
        </references>
      </pivotArea>
    </format>
    <format dxfId="620">
      <pivotArea dataOnly="0" labelOnly="1" fieldPosition="0">
        <references count="5">
          <reference field="0" count="1">
            <x v="176"/>
          </reference>
          <reference field="4" count="1" selected="0">
            <x v="14"/>
          </reference>
          <reference field="6" count="1" selected="0">
            <x v="3"/>
          </reference>
          <reference field="7" count="1" selected="0">
            <x v="2"/>
          </reference>
          <reference field="8" count="1" selected="0">
            <x v="4"/>
          </reference>
        </references>
      </pivotArea>
    </format>
    <format dxfId="619">
      <pivotArea dataOnly="0" labelOnly="1" fieldPosition="0">
        <references count="5">
          <reference field="0" count="1">
            <x v="21"/>
          </reference>
          <reference field="4" count="1" selected="0">
            <x v="0"/>
          </reference>
          <reference field="6" count="1" selected="0">
            <x v="1"/>
          </reference>
          <reference field="7" count="1" selected="0">
            <x v="3"/>
          </reference>
          <reference field="8" count="1" selected="0">
            <x v="1"/>
          </reference>
        </references>
      </pivotArea>
    </format>
    <format dxfId="618">
      <pivotArea dataOnly="0" labelOnly="1" fieldPosition="0">
        <references count="5">
          <reference field="0" count="1">
            <x v="24"/>
          </reference>
          <reference field="4" count="1" selected="0">
            <x v="0"/>
          </reference>
          <reference field="6" count="1" selected="0">
            <x v="1"/>
          </reference>
          <reference field="7" count="1" selected="0">
            <x v="3"/>
          </reference>
          <reference field="8" count="1" selected="0">
            <x v="3"/>
          </reference>
        </references>
      </pivotArea>
    </format>
    <format dxfId="617">
      <pivotArea dataOnly="0" labelOnly="1" fieldPosition="0">
        <references count="5">
          <reference field="0" count="5">
            <x v="1"/>
            <x v="48"/>
            <x v="51"/>
            <x v="62"/>
            <x v="209"/>
          </reference>
          <reference field="4" count="1" selected="0">
            <x v="0"/>
          </reference>
          <reference field="6" count="1" selected="0">
            <x v="1"/>
          </reference>
          <reference field="7" count="1" selected="0">
            <x v="3"/>
          </reference>
          <reference field="8" count="1" selected="0">
            <x v="4"/>
          </reference>
        </references>
      </pivotArea>
    </format>
    <format dxfId="616">
      <pivotArea dataOnly="0" labelOnly="1" fieldPosition="0">
        <references count="5">
          <reference field="0" count="2">
            <x v="85"/>
            <x v="172"/>
          </reference>
          <reference field="4" count="1" selected="0">
            <x v="2"/>
          </reference>
          <reference field="6" count="1" selected="0">
            <x v="1"/>
          </reference>
          <reference field="7" count="1" selected="0">
            <x v="3"/>
          </reference>
          <reference field="8" count="1" selected="0">
            <x v="2"/>
          </reference>
        </references>
      </pivotArea>
    </format>
    <format dxfId="615">
      <pivotArea dataOnly="0" labelOnly="1" fieldPosition="0">
        <references count="5">
          <reference field="0" count="3">
            <x v="61"/>
            <x v="148"/>
            <x v="158"/>
          </reference>
          <reference field="4" count="1" selected="0">
            <x v="2"/>
          </reference>
          <reference field="6" count="1" selected="0">
            <x v="1"/>
          </reference>
          <reference field="7" count="1" selected="0">
            <x v="3"/>
          </reference>
          <reference field="8" count="1" selected="0">
            <x v="4"/>
          </reference>
        </references>
      </pivotArea>
    </format>
    <format dxfId="614">
      <pivotArea dataOnly="0" labelOnly="1" fieldPosition="0">
        <references count="5">
          <reference field="0" count="1">
            <x v="93"/>
          </reference>
          <reference field="4" count="1" selected="0">
            <x v="8"/>
          </reference>
          <reference field="6" count="1" selected="0">
            <x v="3"/>
          </reference>
          <reference field="7" count="1" selected="0">
            <x v="3"/>
          </reference>
          <reference field="8" count="1" selected="0">
            <x v="2"/>
          </reference>
        </references>
      </pivotArea>
    </format>
    <format dxfId="613">
      <pivotArea dataOnly="0" labelOnly="1" fieldPosition="0">
        <references count="5">
          <reference field="0" count="1">
            <x v="189"/>
          </reference>
          <reference field="4" count="1" selected="0">
            <x v="8"/>
          </reference>
          <reference field="6" count="1" selected="0">
            <x v="3"/>
          </reference>
          <reference field="7" count="1" selected="0">
            <x v="3"/>
          </reference>
          <reference field="8" count="1" selected="0">
            <x v="4"/>
          </reference>
        </references>
      </pivotArea>
    </format>
    <format dxfId="612">
      <pivotArea dataOnly="0" labelOnly="1" fieldPosition="0">
        <references count="5">
          <reference field="0" count="1">
            <x v="39"/>
          </reference>
          <reference field="4" count="1" selected="0">
            <x v="1"/>
          </reference>
          <reference field="6" count="1" selected="0">
            <x v="1"/>
          </reference>
          <reference field="7" count="1" selected="0">
            <x v="4"/>
          </reference>
          <reference field="8" count="1" selected="0">
            <x v="2"/>
          </reference>
        </references>
      </pivotArea>
    </format>
    <format dxfId="611">
      <pivotArea dataOnly="0" labelOnly="1" fieldPosition="0">
        <references count="5">
          <reference field="0" count="3">
            <x v="99"/>
            <x v="155"/>
            <x v="164"/>
          </reference>
          <reference field="4" count="1" selected="0">
            <x v="1"/>
          </reference>
          <reference field="6" count="1" selected="0">
            <x v="1"/>
          </reference>
          <reference field="7" count="1" selected="0">
            <x v="4"/>
          </reference>
          <reference field="8" count="1" selected="0">
            <x v="4"/>
          </reference>
        </references>
      </pivotArea>
    </format>
    <format dxfId="610">
      <pivotArea dataOnly="0" labelOnly="1" fieldPosition="0">
        <references count="5">
          <reference field="0" count="5">
            <x v="75"/>
            <x v="89"/>
            <x v="91"/>
            <x v="133"/>
            <x v="145"/>
          </reference>
          <reference field="4" count="1" selected="0">
            <x v="1"/>
          </reference>
          <reference field="6" count="1" selected="0">
            <x v="4"/>
          </reference>
          <reference field="7" count="1" selected="0">
            <x v="4"/>
          </reference>
          <reference field="8" count="1" selected="0">
            <x v="2"/>
          </reference>
        </references>
      </pivotArea>
    </format>
    <format dxfId="609">
      <pivotArea dataOnly="0" labelOnly="1" fieldPosition="0">
        <references count="5">
          <reference field="0" count="1">
            <x v="182"/>
          </reference>
          <reference field="4" count="1" selected="0">
            <x v="1"/>
          </reference>
          <reference field="6" count="1" selected="0">
            <x v="4"/>
          </reference>
          <reference field="7" count="1" selected="0">
            <x v="4"/>
          </reference>
          <reference field="8" count="1" selected="0">
            <x v="3"/>
          </reference>
        </references>
      </pivotArea>
    </format>
    <format dxfId="608">
      <pivotArea dataOnly="0" labelOnly="1" fieldPosition="0">
        <references count="5">
          <reference field="0" count="3">
            <x v="80"/>
            <x v="83"/>
            <x v="175"/>
          </reference>
          <reference field="4" count="1" selected="0">
            <x v="1"/>
          </reference>
          <reference field="6" count="1" selected="0">
            <x v="4"/>
          </reference>
          <reference field="7" count="1" selected="0">
            <x v="4"/>
          </reference>
          <reference field="8" count="1" selected="0">
            <x v="4"/>
          </reference>
        </references>
      </pivotArea>
    </format>
    <format dxfId="607">
      <pivotArea dataOnly="0" labelOnly="1" fieldPosition="0">
        <references count="5">
          <reference field="0" count="7">
            <x v="23"/>
            <x v="30"/>
            <x v="53"/>
            <x v="150"/>
            <x v="165"/>
            <x v="180"/>
            <x v="201"/>
          </reference>
          <reference field="4" count="1" selected="0">
            <x v="2"/>
          </reference>
          <reference field="6" count="1" selected="0">
            <x v="1"/>
          </reference>
          <reference field="7" count="1" selected="0">
            <x v="4"/>
          </reference>
          <reference field="8" count="1" selected="0">
            <x v="4"/>
          </reference>
        </references>
      </pivotArea>
    </format>
    <format dxfId="606">
      <pivotArea dataOnly="0" labelOnly="1" fieldPosition="0">
        <references count="5">
          <reference field="0" count="2">
            <x v="60"/>
            <x v="90"/>
          </reference>
          <reference field="4" count="1" selected="0">
            <x v="10"/>
          </reference>
          <reference field="6" count="1" selected="0">
            <x v="1"/>
          </reference>
          <reference field="7" count="1" selected="0">
            <x v="4"/>
          </reference>
          <reference field="8" count="1" selected="0">
            <x v="2"/>
          </reference>
        </references>
      </pivotArea>
    </format>
    <format dxfId="605">
      <pivotArea dataOnly="0" labelOnly="1" fieldPosition="0">
        <references count="5">
          <reference field="0" count="2">
            <x v="52"/>
            <x v="149"/>
          </reference>
          <reference field="4" count="1" selected="0">
            <x v="10"/>
          </reference>
          <reference field="6" count="1" selected="0">
            <x v="1"/>
          </reference>
          <reference field="7" count="1" selected="0">
            <x v="4"/>
          </reference>
          <reference field="8" count="1" selected="0">
            <x v="3"/>
          </reference>
        </references>
      </pivotArea>
    </format>
    <format dxfId="604">
      <pivotArea dataOnly="0" labelOnly="1" fieldPosition="0">
        <references count="5">
          <reference field="0" count="10">
            <x v="86"/>
            <x v="87"/>
            <x v="103"/>
            <x v="144"/>
            <x v="154"/>
            <x v="166"/>
            <x v="174"/>
            <x v="179"/>
            <x v="180"/>
            <x v="211"/>
          </reference>
          <reference field="4" count="1" selected="0">
            <x v="10"/>
          </reference>
          <reference field="6" count="1" selected="0">
            <x v="1"/>
          </reference>
          <reference field="7" count="1" selected="0">
            <x v="4"/>
          </reference>
          <reference field="8" count="1" selected="0">
            <x v="4"/>
          </reference>
        </references>
      </pivotArea>
    </format>
    <format dxfId="603">
      <pivotArea dataOnly="0" labelOnly="1" fieldPosition="0">
        <references count="5">
          <reference field="0" count="2">
            <x v="57"/>
            <x v="170"/>
          </reference>
          <reference field="4" count="1" selected="0">
            <x v="11"/>
          </reference>
          <reference field="6" count="1" selected="0">
            <x v="1"/>
          </reference>
          <reference field="7" count="1" selected="0">
            <x v="4"/>
          </reference>
          <reference field="8" count="1" selected="0">
            <x v="4"/>
          </reference>
        </references>
      </pivotArea>
    </format>
    <format dxfId="602">
      <pivotArea dataOnly="0" labelOnly="1" fieldPosition="0">
        <references count="5">
          <reference field="0" count="1">
            <x v="28"/>
          </reference>
          <reference field="4" count="1" selected="0">
            <x v="15"/>
          </reference>
          <reference field="6" count="1" selected="0">
            <x v="1"/>
          </reference>
          <reference field="7" count="1" selected="0">
            <x v="4"/>
          </reference>
          <reference field="8" count="1" selected="0">
            <x v="2"/>
          </reference>
        </references>
      </pivotArea>
    </format>
    <format dxfId="601">
      <pivotArea dataOnly="0" labelOnly="1" fieldPosition="0">
        <references count="5">
          <reference field="0" count="1">
            <x v="26"/>
          </reference>
          <reference field="4" count="1" selected="0">
            <x v="15"/>
          </reference>
          <reference field="6" count="1" selected="0">
            <x v="1"/>
          </reference>
          <reference field="7" count="1" selected="0">
            <x v="4"/>
          </reference>
          <reference field="8" count="1" selected="0">
            <x v="3"/>
          </reference>
        </references>
      </pivotArea>
    </format>
    <format dxfId="600">
      <pivotArea dataOnly="0" labelOnly="1" fieldPosition="0">
        <references count="5">
          <reference field="0" count="1">
            <x v="46"/>
          </reference>
          <reference field="4" count="1" selected="0">
            <x v="15"/>
          </reference>
          <reference field="6" count="1" selected="0">
            <x v="1"/>
          </reference>
          <reference field="7" count="1" selected="0">
            <x v="4"/>
          </reference>
          <reference field="8" count="1" selected="0">
            <x v="4"/>
          </reference>
        </references>
      </pivotArea>
    </format>
    <format dxfId="599">
      <pivotArea dataOnly="0" labelOnly="1" fieldPosition="0">
        <references count="5">
          <reference field="0" count="3">
            <x v="35"/>
            <x v="156"/>
            <x v="200"/>
          </reference>
          <reference field="4" count="1" selected="0">
            <x v="16"/>
          </reference>
          <reference field="6" count="1" selected="0">
            <x v="1"/>
          </reference>
          <reference field="7" count="1" selected="0">
            <x v="4"/>
          </reference>
          <reference field="8" count="1" selected="0">
            <x v="2"/>
          </reference>
        </references>
      </pivotArea>
    </format>
    <format dxfId="598">
      <pivotArea dataOnly="0" labelOnly="1" fieldPosition="0">
        <references count="5">
          <reference field="0" count="2">
            <x v="25"/>
            <x v="163"/>
          </reference>
          <reference field="4" count="1" selected="0">
            <x v="16"/>
          </reference>
          <reference field="6" count="1" selected="0">
            <x v="1"/>
          </reference>
          <reference field="7" count="1" selected="0">
            <x v="4"/>
          </reference>
          <reference field="8" count="1" selected="0">
            <x v="3"/>
          </reference>
        </references>
      </pivotArea>
    </format>
    <format dxfId="597">
      <pivotArea dataOnly="0" labelOnly="1" fieldPosition="0">
        <references count="5">
          <reference field="0" count="1">
            <x v="215"/>
          </reference>
          <reference field="4" count="1" selected="0">
            <x v="16"/>
          </reference>
          <reference field="6" count="1" selected="0">
            <x v="1"/>
          </reference>
          <reference field="7" count="1" selected="0">
            <x v="4"/>
          </reference>
          <reference field="8" count="1" selected="0">
            <x v="4"/>
          </reference>
        </references>
      </pivotArea>
    </format>
    <format dxfId="596">
      <pivotArea dataOnly="0" labelOnly="1" fieldPosition="0">
        <references count="5">
          <reference field="0" count="2">
            <x v="29"/>
            <x v="208"/>
          </reference>
          <reference field="4" count="1" selected="0">
            <x v="16"/>
          </reference>
          <reference field="6" count="1" selected="0">
            <x v="4"/>
          </reference>
          <reference field="7" count="1" selected="0">
            <x v="4"/>
          </reference>
          <reference field="8" count="1" selected="0">
            <x v="2"/>
          </reference>
        </references>
      </pivotArea>
    </format>
    <format dxfId="595">
      <pivotArea dataOnly="0" labelOnly="1" fieldPosition="0">
        <references count="5">
          <reference field="0" count="4">
            <x v="43"/>
            <x v="44"/>
            <x v="65"/>
            <x v="105"/>
          </reference>
          <reference field="4" count="1" selected="0">
            <x v="16"/>
          </reference>
          <reference field="6" count="1" selected="0">
            <x v="4"/>
          </reference>
          <reference field="7" count="1" selected="0">
            <x v="4"/>
          </reference>
          <reference field="8" count="1" selected="0">
            <x v="3"/>
          </reference>
        </references>
      </pivotArea>
    </format>
    <format dxfId="594">
      <pivotArea dataOnly="0" labelOnly="1" fieldPosition="0">
        <references count="5">
          <reference field="0" count="2">
            <x v="32"/>
            <x v="54"/>
          </reference>
          <reference field="4" count="1" selected="0">
            <x v="0"/>
          </reference>
          <reference field="6" count="1" selected="0">
            <x v="1"/>
          </reference>
          <reference field="7" count="1" selected="0">
            <x v="5"/>
          </reference>
          <reference field="8" count="1" selected="0">
            <x v="2"/>
          </reference>
        </references>
      </pivotArea>
    </format>
    <format dxfId="593">
      <pivotArea dataOnly="0" labelOnly="1" fieldPosition="0">
        <references count="5">
          <reference field="0" count="1">
            <x v="171"/>
          </reference>
          <reference field="4" count="1" selected="0">
            <x v="0"/>
          </reference>
          <reference field="6" count="1" selected="0">
            <x v="1"/>
          </reference>
          <reference field="7" count="1" selected="0">
            <x v="5"/>
          </reference>
          <reference field="8" count="1" selected="0">
            <x v="3"/>
          </reference>
        </references>
      </pivotArea>
    </format>
    <format dxfId="592">
      <pivotArea dataOnly="0" labelOnly="1" fieldPosition="0">
        <references count="5">
          <reference field="0" count="1">
            <x v="169"/>
          </reference>
          <reference field="4" count="1" selected="0">
            <x v="8"/>
          </reference>
          <reference field="6" count="1" selected="0">
            <x v="1"/>
          </reference>
          <reference field="7" count="1" selected="0">
            <x v="5"/>
          </reference>
          <reference field="8" count="1" selected="0">
            <x v="2"/>
          </reference>
        </references>
      </pivotArea>
    </format>
    <format dxfId="591">
      <pivotArea dataOnly="0" labelOnly="1" fieldPosition="0">
        <references count="5">
          <reference field="0" count="1">
            <x v="171"/>
          </reference>
          <reference field="4" count="1" selected="0">
            <x v="8"/>
          </reference>
          <reference field="6" count="1" selected="0">
            <x v="1"/>
          </reference>
          <reference field="7" count="1" selected="0">
            <x v="5"/>
          </reference>
          <reference field="8" count="1" selected="0">
            <x v="3"/>
          </reference>
        </references>
      </pivotArea>
    </format>
    <format dxfId="590">
      <pivotArea dataOnly="0" labelOnly="1" fieldPosition="0">
        <references count="5">
          <reference field="0" count="1">
            <x v="100"/>
          </reference>
          <reference field="4" count="1" selected="0">
            <x v="10"/>
          </reference>
          <reference field="6" count="1" selected="0">
            <x v="1"/>
          </reference>
          <reference field="7" count="1" selected="0">
            <x v="5"/>
          </reference>
          <reference field="8" count="1" selected="0">
            <x v="2"/>
          </reference>
        </references>
      </pivotArea>
    </format>
    <format dxfId="589">
      <pivotArea dataOnly="0" labelOnly="1" fieldPosition="0">
        <references count="5">
          <reference field="0" count="2">
            <x v="168"/>
            <x v="171"/>
          </reference>
          <reference field="4" count="1" selected="0">
            <x v="10"/>
          </reference>
          <reference field="6" count="1" selected="0">
            <x v="1"/>
          </reference>
          <reference field="7" count="1" selected="0">
            <x v="5"/>
          </reference>
          <reference field="8" count="1" selected="0">
            <x v="3"/>
          </reference>
        </references>
      </pivotArea>
    </format>
    <format dxfId="588">
      <pivotArea dataOnly="0" labelOnly="1" fieldPosition="0">
        <references count="5">
          <reference field="0" count="1">
            <x v="147"/>
          </reference>
          <reference field="4" count="1" selected="0">
            <x v="10"/>
          </reference>
          <reference field="6" count="1" selected="0">
            <x v="1"/>
          </reference>
          <reference field="7" count="1" selected="0">
            <x v="5"/>
          </reference>
          <reference field="8" count="1" selected="0">
            <x v="4"/>
          </reference>
        </references>
      </pivotArea>
    </format>
    <format dxfId="587">
      <pivotArea dataOnly="0" labelOnly="1" fieldPosition="0">
        <references count="5">
          <reference field="0" count="1">
            <x v="142"/>
          </reference>
          <reference field="4" count="1" selected="0">
            <x v="3"/>
          </reference>
          <reference field="6" count="1" selected="0">
            <x v="1"/>
          </reference>
          <reference field="7" count="1" selected="0">
            <x v="6"/>
          </reference>
          <reference field="8" count="1" selected="0">
            <x v="4"/>
          </reference>
        </references>
      </pivotArea>
    </format>
    <format dxfId="586">
      <pivotArea dataOnly="0" labelOnly="1" fieldPosition="0">
        <references count="5">
          <reference field="0" count="1">
            <x v="213"/>
          </reference>
          <reference field="4" count="1" selected="0">
            <x v="12"/>
          </reference>
          <reference field="6" count="1" selected="0">
            <x v="1"/>
          </reference>
          <reference field="7" count="1" selected="0">
            <x v="7"/>
          </reference>
          <reference field="8" count="1" selected="0">
            <x v="2"/>
          </reference>
        </references>
      </pivotArea>
    </format>
    <format dxfId="585">
      <pivotArea dataOnly="0" labelOnly="1" fieldPosition="0">
        <references count="5">
          <reference field="0" count="2">
            <x v="47"/>
            <x v="130"/>
          </reference>
          <reference field="4" count="1" selected="0">
            <x v="12"/>
          </reference>
          <reference field="6" count="1" selected="0">
            <x v="1"/>
          </reference>
          <reference field="7" count="1" selected="0">
            <x v="7"/>
          </reference>
          <reference field="8" count="1" selected="0">
            <x v="4"/>
          </reference>
        </references>
      </pivotArea>
    </format>
    <format dxfId="584">
      <pivotArea dataOnly="0" labelOnly="1" outline="0" axis="axisValues" fieldPosition="0"/>
    </format>
    <format dxfId="583">
      <pivotArea collapsedLevelsAreSubtotals="1" fieldPosition="0">
        <references count="2">
          <reference field="4" count="1">
            <x v="10"/>
          </reference>
          <reference field="7" count="1" selected="0">
            <x v="5"/>
          </reference>
        </references>
      </pivotArea>
    </format>
    <format dxfId="582">
      <pivotArea collapsedLevelsAreSubtotals="1" fieldPosition="0">
        <references count="2">
          <reference field="4" count="1">
            <x v="8"/>
          </reference>
          <reference field="7" count="1" selected="0">
            <x v="5"/>
          </reference>
        </references>
      </pivotArea>
    </format>
    <format dxfId="581">
      <pivotArea field="7" type="button" dataOnly="0" labelOnly="1" outline="0" axis="axisRow" fieldPosition="0"/>
    </format>
    <format dxfId="580">
      <pivotArea dataOnly="0" labelOnly="1" fieldPosition="0">
        <references count="1">
          <reference field="7" count="0"/>
        </references>
      </pivotArea>
    </format>
    <format dxfId="579">
      <pivotArea dataOnly="0" labelOnly="1" fieldPosition="0">
        <references count="2">
          <reference field="4" count="5">
            <x v="0"/>
            <x v="4"/>
            <x v="5"/>
            <x v="6"/>
            <x v="13"/>
          </reference>
          <reference field="7" count="1" selected="0">
            <x v="0"/>
          </reference>
        </references>
      </pivotArea>
    </format>
    <format dxfId="578">
      <pivotArea dataOnly="0" labelOnly="1" fieldPosition="0">
        <references count="2">
          <reference field="4" count="3">
            <x v="7"/>
            <x v="8"/>
            <x v="14"/>
          </reference>
          <reference field="7" count="1" selected="0">
            <x v="1"/>
          </reference>
        </references>
      </pivotArea>
    </format>
    <format dxfId="577">
      <pivotArea dataOnly="0" labelOnly="1" fieldPosition="0">
        <references count="2">
          <reference field="4" count="3">
            <x v="6"/>
            <x v="9"/>
            <x v="14"/>
          </reference>
          <reference field="7" count="1" selected="0">
            <x v="2"/>
          </reference>
        </references>
      </pivotArea>
    </format>
    <format dxfId="576">
      <pivotArea dataOnly="0" labelOnly="1" fieldPosition="0">
        <references count="2">
          <reference field="4" count="3">
            <x v="0"/>
            <x v="2"/>
            <x v="8"/>
          </reference>
          <reference field="7" count="1" selected="0">
            <x v="3"/>
          </reference>
        </references>
      </pivotArea>
    </format>
    <format dxfId="575">
      <pivotArea dataOnly="0" labelOnly="1" fieldPosition="0">
        <references count="2">
          <reference field="4" count="6">
            <x v="1"/>
            <x v="2"/>
            <x v="10"/>
            <x v="11"/>
            <x v="15"/>
            <x v="16"/>
          </reference>
          <reference field="7" count="1" selected="0">
            <x v="4"/>
          </reference>
        </references>
      </pivotArea>
    </format>
    <format dxfId="574">
      <pivotArea dataOnly="0" labelOnly="1" fieldPosition="0">
        <references count="2">
          <reference field="4" count="3">
            <x v="0"/>
            <x v="8"/>
            <x v="10"/>
          </reference>
          <reference field="7" count="1" selected="0">
            <x v="5"/>
          </reference>
        </references>
      </pivotArea>
    </format>
    <format dxfId="573">
      <pivotArea dataOnly="0" labelOnly="1" fieldPosition="0">
        <references count="2">
          <reference field="4" count="1">
            <x v="3"/>
          </reference>
          <reference field="7" count="1" selected="0">
            <x v="6"/>
          </reference>
        </references>
      </pivotArea>
    </format>
    <format dxfId="572">
      <pivotArea dataOnly="0" labelOnly="1" fieldPosition="0">
        <references count="2">
          <reference field="4" count="1">
            <x v="12"/>
          </reference>
          <reference field="7" count="1" selected="0">
            <x v="7"/>
          </reference>
        </references>
      </pivotArea>
    </format>
    <format dxfId="571">
      <pivotArea dataOnly="0" labelOnly="1" fieldPosition="0">
        <references count="3">
          <reference field="4" count="1" selected="0">
            <x v="0"/>
          </reference>
          <reference field="6" count="1">
            <x v="1"/>
          </reference>
          <reference field="7" count="1" selected="0">
            <x v="0"/>
          </reference>
        </references>
      </pivotArea>
    </format>
    <format dxfId="570">
      <pivotArea dataOnly="0" labelOnly="1" fieldPosition="0">
        <references count="3">
          <reference field="4" count="1" selected="0">
            <x v="4"/>
          </reference>
          <reference field="6" count="1">
            <x v="1"/>
          </reference>
          <reference field="7" count="1" selected="0">
            <x v="0"/>
          </reference>
        </references>
      </pivotArea>
    </format>
    <format dxfId="569">
      <pivotArea dataOnly="0" labelOnly="1" fieldPosition="0">
        <references count="3">
          <reference field="4" count="1" selected="0">
            <x v="5"/>
          </reference>
          <reference field="6" count="1">
            <x v="1"/>
          </reference>
          <reference field="7" count="1" selected="0">
            <x v="0"/>
          </reference>
        </references>
      </pivotArea>
    </format>
    <format dxfId="568">
      <pivotArea dataOnly="0" labelOnly="1" fieldPosition="0">
        <references count="3">
          <reference field="4" count="1" selected="0">
            <x v="6"/>
          </reference>
          <reference field="6" count="1">
            <x v="1"/>
          </reference>
          <reference field="7" count="1" selected="0">
            <x v="0"/>
          </reference>
        </references>
      </pivotArea>
    </format>
    <format dxfId="567">
      <pivotArea dataOnly="0" labelOnly="1" fieldPosition="0">
        <references count="3">
          <reference field="4" count="1" selected="0">
            <x v="13"/>
          </reference>
          <reference field="6" count="1">
            <x v="1"/>
          </reference>
          <reference field="7" count="1" selected="0">
            <x v="0"/>
          </reference>
        </references>
      </pivotArea>
    </format>
    <format dxfId="566">
      <pivotArea dataOnly="0" labelOnly="1" fieldPosition="0">
        <references count="3">
          <reference field="4" count="1" selected="0">
            <x v="7"/>
          </reference>
          <reference field="6" count="1">
            <x v="3"/>
          </reference>
          <reference field="7" count="1" selected="0">
            <x v="1"/>
          </reference>
        </references>
      </pivotArea>
    </format>
    <format dxfId="565">
      <pivotArea dataOnly="0" labelOnly="1" fieldPosition="0">
        <references count="3">
          <reference field="4" count="1" selected="0">
            <x v="8"/>
          </reference>
          <reference field="6" count="1">
            <x v="3"/>
          </reference>
          <reference field="7" count="1" selected="0">
            <x v="1"/>
          </reference>
        </references>
      </pivotArea>
    </format>
    <format dxfId="564">
      <pivotArea dataOnly="0" labelOnly="1" fieldPosition="0">
        <references count="3">
          <reference field="4" count="1" selected="0">
            <x v="14"/>
          </reference>
          <reference field="6" count="1">
            <x v="3"/>
          </reference>
          <reference field="7" count="1" selected="0">
            <x v="1"/>
          </reference>
        </references>
      </pivotArea>
    </format>
    <format dxfId="563">
      <pivotArea dataOnly="0" labelOnly="1" fieldPosition="0">
        <references count="3">
          <reference field="4" count="1" selected="0">
            <x v="6"/>
          </reference>
          <reference field="6" count="1">
            <x v="1"/>
          </reference>
          <reference field="7" count="1" selected="0">
            <x v="2"/>
          </reference>
        </references>
      </pivotArea>
    </format>
    <format dxfId="562">
      <pivotArea dataOnly="0" labelOnly="1" fieldPosition="0">
        <references count="3">
          <reference field="4" count="1" selected="0">
            <x v="9"/>
          </reference>
          <reference field="6" count="1">
            <x v="3"/>
          </reference>
          <reference field="7" count="1" selected="0">
            <x v="2"/>
          </reference>
        </references>
      </pivotArea>
    </format>
    <format dxfId="561">
      <pivotArea dataOnly="0" labelOnly="1" fieldPosition="0">
        <references count="3">
          <reference field="4" count="1" selected="0">
            <x v="14"/>
          </reference>
          <reference field="6" count="1">
            <x v="3"/>
          </reference>
          <reference field="7" count="1" selected="0">
            <x v="2"/>
          </reference>
        </references>
      </pivotArea>
    </format>
    <format dxfId="560">
      <pivotArea dataOnly="0" labelOnly="1" fieldPosition="0">
        <references count="3">
          <reference field="4" count="1" selected="0">
            <x v="0"/>
          </reference>
          <reference field="6" count="1">
            <x v="1"/>
          </reference>
          <reference field="7" count="1" selected="0">
            <x v="3"/>
          </reference>
        </references>
      </pivotArea>
    </format>
    <format dxfId="559">
      <pivotArea dataOnly="0" labelOnly="1" fieldPosition="0">
        <references count="3">
          <reference field="4" count="1" selected="0">
            <x v="2"/>
          </reference>
          <reference field="6" count="1">
            <x v="1"/>
          </reference>
          <reference field="7" count="1" selected="0">
            <x v="3"/>
          </reference>
        </references>
      </pivotArea>
    </format>
    <format dxfId="558">
      <pivotArea dataOnly="0" labelOnly="1" fieldPosition="0">
        <references count="3">
          <reference field="4" count="1" selected="0">
            <x v="8"/>
          </reference>
          <reference field="6" count="1">
            <x v="3"/>
          </reference>
          <reference field="7" count="1" selected="0">
            <x v="3"/>
          </reference>
        </references>
      </pivotArea>
    </format>
    <format dxfId="557">
      <pivotArea dataOnly="0" labelOnly="1" fieldPosition="0">
        <references count="3">
          <reference field="4" count="1" selected="0">
            <x v="1"/>
          </reference>
          <reference field="6" count="2">
            <x v="1"/>
            <x v="4"/>
          </reference>
          <reference field="7" count="1" selected="0">
            <x v="4"/>
          </reference>
        </references>
      </pivotArea>
    </format>
    <format dxfId="556">
      <pivotArea dataOnly="0" labelOnly="1" fieldPosition="0">
        <references count="3">
          <reference field="4" count="1" selected="0">
            <x v="2"/>
          </reference>
          <reference field="6" count="1">
            <x v="1"/>
          </reference>
          <reference field="7" count="1" selected="0">
            <x v="4"/>
          </reference>
        </references>
      </pivotArea>
    </format>
    <format dxfId="555">
      <pivotArea dataOnly="0" labelOnly="1" fieldPosition="0">
        <references count="3">
          <reference field="4" count="1" selected="0">
            <x v="10"/>
          </reference>
          <reference field="6" count="1">
            <x v="1"/>
          </reference>
          <reference field="7" count="1" selected="0">
            <x v="4"/>
          </reference>
        </references>
      </pivotArea>
    </format>
    <format dxfId="554">
      <pivotArea dataOnly="0" labelOnly="1" fieldPosition="0">
        <references count="3">
          <reference field="4" count="1" selected="0">
            <x v="11"/>
          </reference>
          <reference field="6" count="1">
            <x v="1"/>
          </reference>
          <reference field="7" count="1" selected="0">
            <x v="4"/>
          </reference>
        </references>
      </pivotArea>
    </format>
    <format dxfId="553">
      <pivotArea dataOnly="0" labelOnly="1" fieldPosition="0">
        <references count="3">
          <reference field="4" count="1" selected="0">
            <x v="15"/>
          </reference>
          <reference field="6" count="1">
            <x v="1"/>
          </reference>
          <reference field="7" count="1" selected="0">
            <x v="4"/>
          </reference>
        </references>
      </pivotArea>
    </format>
    <format dxfId="552">
      <pivotArea dataOnly="0" labelOnly="1" fieldPosition="0">
        <references count="3">
          <reference field="4" count="1" selected="0">
            <x v="16"/>
          </reference>
          <reference field="6" count="2">
            <x v="1"/>
            <x v="4"/>
          </reference>
          <reference field="7" count="1" selected="0">
            <x v="4"/>
          </reference>
        </references>
      </pivotArea>
    </format>
    <format dxfId="551">
      <pivotArea dataOnly="0" labelOnly="1" fieldPosition="0">
        <references count="3">
          <reference field="4" count="1" selected="0">
            <x v="0"/>
          </reference>
          <reference field="6" count="1">
            <x v="1"/>
          </reference>
          <reference field="7" count="1" selected="0">
            <x v="5"/>
          </reference>
        </references>
      </pivotArea>
    </format>
    <format dxfId="550">
      <pivotArea dataOnly="0" labelOnly="1" fieldPosition="0">
        <references count="3">
          <reference field="4" count="1" selected="0">
            <x v="8"/>
          </reference>
          <reference field="6" count="1">
            <x v="1"/>
          </reference>
          <reference field="7" count="1" selected="0">
            <x v="5"/>
          </reference>
        </references>
      </pivotArea>
    </format>
    <format dxfId="549">
      <pivotArea dataOnly="0" labelOnly="1" fieldPosition="0">
        <references count="3">
          <reference field="4" count="1" selected="0">
            <x v="10"/>
          </reference>
          <reference field="6" count="1">
            <x v="1"/>
          </reference>
          <reference field="7" count="1" selected="0">
            <x v="5"/>
          </reference>
        </references>
      </pivotArea>
    </format>
    <format dxfId="548">
      <pivotArea dataOnly="0" labelOnly="1" fieldPosition="0">
        <references count="3">
          <reference field="4" count="1" selected="0">
            <x v="3"/>
          </reference>
          <reference field="6" count="1">
            <x v="1"/>
          </reference>
          <reference field="7" count="1" selected="0">
            <x v="6"/>
          </reference>
        </references>
      </pivotArea>
    </format>
    <format dxfId="547">
      <pivotArea dataOnly="0" labelOnly="1" fieldPosition="0">
        <references count="3">
          <reference field="4" count="1" selected="0">
            <x v="12"/>
          </reference>
          <reference field="6" count="1">
            <x v="1"/>
          </reference>
          <reference field="7" count="1" selected="0">
            <x v="7"/>
          </reference>
        </references>
      </pivotArea>
    </format>
    <format dxfId="546">
      <pivotArea dataOnly="0" labelOnly="1" fieldPosition="0">
        <references count="4">
          <reference field="4" count="1" selected="0">
            <x v="0"/>
          </reference>
          <reference field="6" count="1" selected="0">
            <x v="1"/>
          </reference>
          <reference field="7" count="1" selected="0">
            <x v="0"/>
          </reference>
          <reference field="8" count="2">
            <x v="3"/>
            <x v="4"/>
          </reference>
        </references>
      </pivotArea>
    </format>
    <format dxfId="545">
      <pivotArea dataOnly="0" labelOnly="1" fieldPosition="0">
        <references count="4">
          <reference field="4" count="1" selected="0">
            <x v="4"/>
          </reference>
          <reference field="6" count="1" selected="0">
            <x v="1"/>
          </reference>
          <reference field="7" count="1" selected="0">
            <x v="0"/>
          </reference>
          <reference field="8" count="1">
            <x v="4"/>
          </reference>
        </references>
      </pivotArea>
    </format>
    <format dxfId="544">
      <pivotArea dataOnly="0" labelOnly="1" fieldPosition="0">
        <references count="4">
          <reference field="4" count="1" selected="0">
            <x v="5"/>
          </reference>
          <reference field="6" count="1" selected="0">
            <x v="1"/>
          </reference>
          <reference field="7" count="1" selected="0">
            <x v="0"/>
          </reference>
          <reference field="8" count="2">
            <x v="2"/>
            <x v="3"/>
          </reference>
        </references>
      </pivotArea>
    </format>
    <format dxfId="543">
      <pivotArea dataOnly="0" labelOnly="1" fieldPosition="0">
        <references count="4">
          <reference field="4" count="1" selected="0">
            <x v="6"/>
          </reference>
          <reference field="6" count="1" selected="0">
            <x v="1"/>
          </reference>
          <reference field="7" count="1" selected="0">
            <x v="0"/>
          </reference>
          <reference field="8" count="2">
            <x v="2"/>
            <x v="3"/>
          </reference>
        </references>
      </pivotArea>
    </format>
    <format dxfId="542">
      <pivotArea dataOnly="0" labelOnly="1" fieldPosition="0">
        <references count="4">
          <reference field="4" count="1" selected="0">
            <x v="13"/>
          </reference>
          <reference field="6" count="1" selected="0">
            <x v="1"/>
          </reference>
          <reference field="7" count="1" selected="0">
            <x v="0"/>
          </reference>
          <reference field="8" count="3">
            <x v="2"/>
            <x v="3"/>
            <x v="4"/>
          </reference>
        </references>
      </pivotArea>
    </format>
    <format dxfId="541">
      <pivotArea dataOnly="0" labelOnly="1" fieldPosition="0">
        <references count="4">
          <reference field="4" count="1" selected="0">
            <x v="7"/>
          </reference>
          <reference field="6" count="1" selected="0">
            <x v="3"/>
          </reference>
          <reference field="7" count="1" selected="0">
            <x v="1"/>
          </reference>
          <reference field="8" count="2">
            <x v="2"/>
            <x v="4"/>
          </reference>
        </references>
      </pivotArea>
    </format>
    <format dxfId="540">
      <pivotArea dataOnly="0" labelOnly="1" fieldPosition="0">
        <references count="4">
          <reference field="4" count="1" selected="0">
            <x v="8"/>
          </reference>
          <reference field="6" count="1" selected="0">
            <x v="3"/>
          </reference>
          <reference field="7" count="1" selected="0">
            <x v="1"/>
          </reference>
          <reference field="8" count="3">
            <x v="2"/>
            <x v="3"/>
            <x v="4"/>
          </reference>
        </references>
      </pivotArea>
    </format>
    <format dxfId="539">
      <pivotArea dataOnly="0" labelOnly="1" fieldPosition="0">
        <references count="4">
          <reference field="4" count="1" selected="0">
            <x v="14"/>
          </reference>
          <reference field="6" count="1" selected="0">
            <x v="3"/>
          </reference>
          <reference field="7" count="1" selected="0">
            <x v="1"/>
          </reference>
          <reference field="8" count="2">
            <x v="2"/>
            <x v="3"/>
          </reference>
        </references>
      </pivotArea>
    </format>
    <format dxfId="538">
      <pivotArea dataOnly="0" labelOnly="1" fieldPosition="0">
        <references count="4">
          <reference field="4" count="1" selected="0">
            <x v="6"/>
          </reference>
          <reference field="6" count="1" selected="0">
            <x v="1"/>
          </reference>
          <reference field="7" count="1" selected="0">
            <x v="2"/>
          </reference>
          <reference field="8" count="3">
            <x v="1"/>
            <x v="2"/>
            <x v="4"/>
          </reference>
        </references>
      </pivotArea>
    </format>
    <format dxfId="537">
      <pivotArea dataOnly="0" labelOnly="1" fieldPosition="0">
        <references count="4">
          <reference field="4" count="1" selected="0">
            <x v="9"/>
          </reference>
          <reference field="6" count="1" selected="0">
            <x v="3"/>
          </reference>
          <reference field="7" count="1" selected="0">
            <x v="2"/>
          </reference>
          <reference field="8" count="3">
            <x v="2"/>
            <x v="3"/>
            <x v="4"/>
          </reference>
        </references>
      </pivotArea>
    </format>
    <format dxfId="536">
      <pivotArea dataOnly="0" labelOnly="1" fieldPosition="0">
        <references count="4">
          <reference field="4" count="1" selected="0">
            <x v="14"/>
          </reference>
          <reference field="6" count="1" selected="0">
            <x v="3"/>
          </reference>
          <reference field="7" count="1" selected="0">
            <x v="2"/>
          </reference>
          <reference field="8" count="2">
            <x v="3"/>
            <x v="4"/>
          </reference>
        </references>
      </pivotArea>
    </format>
    <format dxfId="535">
      <pivotArea dataOnly="0" labelOnly="1" fieldPosition="0">
        <references count="4">
          <reference field="4" count="1" selected="0">
            <x v="0"/>
          </reference>
          <reference field="6" count="1" selected="0">
            <x v="1"/>
          </reference>
          <reference field="7" count="1" selected="0">
            <x v="3"/>
          </reference>
          <reference field="8" count="3">
            <x v="1"/>
            <x v="3"/>
            <x v="4"/>
          </reference>
        </references>
      </pivotArea>
    </format>
    <format dxfId="534">
      <pivotArea dataOnly="0" labelOnly="1" fieldPosition="0">
        <references count="4">
          <reference field="4" count="1" selected="0">
            <x v="2"/>
          </reference>
          <reference field="6" count="1" selected="0">
            <x v="1"/>
          </reference>
          <reference field="7" count="1" selected="0">
            <x v="3"/>
          </reference>
          <reference field="8" count="2">
            <x v="2"/>
            <x v="4"/>
          </reference>
        </references>
      </pivotArea>
    </format>
    <format dxfId="533">
      <pivotArea dataOnly="0" labelOnly="1" fieldPosition="0">
        <references count="4">
          <reference field="4" count="1" selected="0">
            <x v="8"/>
          </reference>
          <reference field="6" count="1" selected="0">
            <x v="3"/>
          </reference>
          <reference field="7" count="1" selected="0">
            <x v="3"/>
          </reference>
          <reference field="8" count="2">
            <x v="2"/>
            <x v="4"/>
          </reference>
        </references>
      </pivotArea>
    </format>
    <format dxfId="532">
      <pivotArea dataOnly="0" labelOnly="1" fieldPosition="0">
        <references count="4">
          <reference field="4" count="1" selected="0">
            <x v="1"/>
          </reference>
          <reference field="6" count="1" selected="0">
            <x v="1"/>
          </reference>
          <reference field="7" count="1" selected="0">
            <x v="4"/>
          </reference>
          <reference field="8" count="2">
            <x v="2"/>
            <x v="4"/>
          </reference>
        </references>
      </pivotArea>
    </format>
    <format dxfId="531">
      <pivotArea dataOnly="0" labelOnly="1" fieldPosition="0">
        <references count="4">
          <reference field="4" count="1" selected="0">
            <x v="1"/>
          </reference>
          <reference field="6" count="1" selected="0">
            <x v="4"/>
          </reference>
          <reference field="7" count="1" selected="0">
            <x v="4"/>
          </reference>
          <reference field="8" count="3">
            <x v="2"/>
            <x v="3"/>
            <x v="4"/>
          </reference>
        </references>
      </pivotArea>
    </format>
    <format dxfId="530">
      <pivotArea dataOnly="0" labelOnly="1" fieldPosition="0">
        <references count="4">
          <reference field="4" count="1" selected="0">
            <x v="2"/>
          </reference>
          <reference field="6" count="1" selected="0">
            <x v="1"/>
          </reference>
          <reference field="7" count="1" selected="0">
            <x v="4"/>
          </reference>
          <reference field="8" count="1">
            <x v="4"/>
          </reference>
        </references>
      </pivotArea>
    </format>
    <format dxfId="529">
      <pivotArea dataOnly="0" labelOnly="1" fieldPosition="0">
        <references count="4">
          <reference field="4" count="1" selected="0">
            <x v="10"/>
          </reference>
          <reference field="6" count="1" selected="0">
            <x v="1"/>
          </reference>
          <reference field="7" count="1" selected="0">
            <x v="4"/>
          </reference>
          <reference field="8" count="3">
            <x v="2"/>
            <x v="3"/>
            <x v="4"/>
          </reference>
        </references>
      </pivotArea>
    </format>
    <format dxfId="528">
      <pivotArea dataOnly="0" labelOnly="1" fieldPosition="0">
        <references count="4">
          <reference field="4" count="1" selected="0">
            <x v="11"/>
          </reference>
          <reference field="6" count="1" selected="0">
            <x v="1"/>
          </reference>
          <reference field="7" count="1" selected="0">
            <x v="4"/>
          </reference>
          <reference field="8" count="1">
            <x v="4"/>
          </reference>
        </references>
      </pivotArea>
    </format>
    <format dxfId="527">
      <pivotArea dataOnly="0" labelOnly="1" fieldPosition="0">
        <references count="4">
          <reference field="4" count="1" selected="0">
            <x v="15"/>
          </reference>
          <reference field="6" count="1" selected="0">
            <x v="1"/>
          </reference>
          <reference field="7" count="1" selected="0">
            <x v="4"/>
          </reference>
          <reference field="8" count="3">
            <x v="2"/>
            <x v="3"/>
            <x v="4"/>
          </reference>
        </references>
      </pivotArea>
    </format>
    <format dxfId="526">
      <pivotArea dataOnly="0" labelOnly="1" fieldPosition="0">
        <references count="4">
          <reference field="4" count="1" selected="0">
            <x v="16"/>
          </reference>
          <reference field="6" count="1" selected="0">
            <x v="1"/>
          </reference>
          <reference field="7" count="1" selected="0">
            <x v="4"/>
          </reference>
          <reference field="8" count="3">
            <x v="2"/>
            <x v="3"/>
            <x v="4"/>
          </reference>
        </references>
      </pivotArea>
    </format>
    <format dxfId="525">
      <pivotArea dataOnly="0" labelOnly="1" fieldPosition="0">
        <references count="4">
          <reference field="4" count="1" selected="0">
            <x v="16"/>
          </reference>
          <reference field="6" count="1" selected="0">
            <x v="4"/>
          </reference>
          <reference field="7" count="1" selected="0">
            <x v="4"/>
          </reference>
          <reference field="8" count="2">
            <x v="2"/>
            <x v="3"/>
          </reference>
        </references>
      </pivotArea>
    </format>
    <format dxfId="524">
      <pivotArea dataOnly="0" labelOnly="1" fieldPosition="0">
        <references count="4">
          <reference field="4" count="1" selected="0">
            <x v="0"/>
          </reference>
          <reference field="6" count="1" selected="0">
            <x v="1"/>
          </reference>
          <reference field="7" count="1" selected="0">
            <x v="5"/>
          </reference>
          <reference field="8" count="2">
            <x v="2"/>
            <x v="3"/>
          </reference>
        </references>
      </pivotArea>
    </format>
    <format dxfId="523">
      <pivotArea dataOnly="0" labelOnly="1" fieldPosition="0">
        <references count="4">
          <reference field="4" count="1" selected="0">
            <x v="8"/>
          </reference>
          <reference field="6" count="1" selected="0">
            <x v="1"/>
          </reference>
          <reference field="7" count="1" selected="0">
            <x v="5"/>
          </reference>
          <reference field="8" count="2">
            <x v="2"/>
            <x v="3"/>
          </reference>
        </references>
      </pivotArea>
    </format>
    <format dxfId="522">
      <pivotArea dataOnly="0" labelOnly="1" fieldPosition="0">
        <references count="4">
          <reference field="4" count="1" selected="0">
            <x v="10"/>
          </reference>
          <reference field="6" count="1" selected="0">
            <x v="1"/>
          </reference>
          <reference field="7" count="1" selected="0">
            <x v="5"/>
          </reference>
          <reference field="8" count="3">
            <x v="2"/>
            <x v="3"/>
            <x v="4"/>
          </reference>
        </references>
      </pivotArea>
    </format>
    <format dxfId="521">
      <pivotArea dataOnly="0" labelOnly="1" fieldPosition="0">
        <references count="4">
          <reference field="4" count="1" selected="0">
            <x v="3"/>
          </reference>
          <reference field="6" count="1" selected="0">
            <x v="1"/>
          </reference>
          <reference field="7" count="1" selected="0">
            <x v="6"/>
          </reference>
          <reference field="8" count="1">
            <x v="4"/>
          </reference>
        </references>
      </pivotArea>
    </format>
    <format dxfId="520">
      <pivotArea dataOnly="0" labelOnly="1" fieldPosition="0">
        <references count="4">
          <reference field="4" count="1" selected="0">
            <x v="12"/>
          </reference>
          <reference field="6" count="1" selected="0">
            <x v="1"/>
          </reference>
          <reference field="7" count="1" selected="0">
            <x v="7"/>
          </reference>
          <reference field="8" count="2">
            <x v="2"/>
            <x v="4"/>
          </reference>
        </references>
      </pivotArea>
    </format>
    <format dxfId="519">
      <pivotArea dataOnly="0" labelOnly="1" fieldPosition="0">
        <references count="5">
          <reference field="0" count="1">
            <x v="24"/>
          </reference>
          <reference field="4" count="1" selected="0">
            <x v="0"/>
          </reference>
          <reference field="6" count="1" selected="0">
            <x v="1"/>
          </reference>
          <reference field="7" count="1" selected="0">
            <x v="0"/>
          </reference>
          <reference field="8" count="1" selected="0">
            <x v="3"/>
          </reference>
        </references>
      </pivotArea>
    </format>
    <format dxfId="518">
      <pivotArea dataOnly="0" labelOnly="1" fieldPosition="0">
        <references count="5">
          <reference field="0" count="11">
            <x v="1"/>
            <x v="48"/>
            <x v="51"/>
            <x v="56"/>
            <x v="62"/>
            <x v="64"/>
            <x v="113"/>
            <x v="141"/>
            <x v="167"/>
            <x v="173"/>
            <x v="209"/>
          </reference>
          <reference field="4" count="1" selected="0">
            <x v="0"/>
          </reference>
          <reference field="6" count="1" selected="0">
            <x v="1"/>
          </reference>
          <reference field="7" count="1" selected="0">
            <x v="0"/>
          </reference>
          <reference field="8" count="1" selected="0">
            <x v="4"/>
          </reference>
        </references>
      </pivotArea>
    </format>
    <format dxfId="517">
      <pivotArea dataOnly="0" labelOnly="1" fieldPosition="0">
        <references count="5">
          <reference field="0" count="4">
            <x v="22"/>
            <x v="66"/>
            <x v="98"/>
            <x v="160"/>
          </reference>
          <reference field="4" count="1" selected="0">
            <x v="4"/>
          </reference>
          <reference field="6" count="1" selected="0">
            <x v="1"/>
          </reference>
          <reference field="7" count="1" selected="0">
            <x v="0"/>
          </reference>
          <reference field="8" count="1" selected="0">
            <x v="4"/>
          </reference>
        </references>
      </pivotArea>
    </format>
    <format dxfId="516">
      <pivotArea dataOnly="0" labelOnly="1" fieldPosition="0">
        <references count="5">
          <reference field="0" count="4">
            <x v="151"/>
            <x v="161"/>
            <x v="183"/>
            <x v="188"/>
          </reference>
          <reference field="4" count="1" selected="0">
            <x v="5"/>
          </reference>
          <reference field="6" count="1" selected="0">
            <x v="1"/>
          </reference>
          <reference field="7" count="1" selected="0">
            <x v="0"/>
          </reference>
          <reference field="8" count="1" selected="0">
            <x v="2"/>
          </reference>
        </references>
      </pivotArea>
    </format>
    <format dxfId="515">
      <pivotArea dataOnly="0" labelOnly="1" fieldPosition="0">
        <references count="5">
          <reference field="0" count="1">
            <x v="52"/>
          </reference>
          <reference field="4" count="1" selected="0">
            <x v="5"/>
          </reference>
          <reference field="6" count="1" selected="0">
            <x v="1"/>
          </reference>
          <reference field="7" count="1" selected="0">
            <x v="0"/>
          </reference>
          <reference field="8" count="1" selected="0">
            <x v="3"/>
          </reference>
        </references>
      </pivotArea>
    </format>
    <format dxfId="514">
      <pivotArea dataOnly="0" labelOnly="1" fieldPosition="0">
        <references count="5">
          <reference field="0" count="1">
            <x v="183"/>
          </reference>
          <reference field="4" count="1" selected="0">
            <x v="6"/>
          </reference>
          <reference field="6" count="1" selected="0">
            <x v="1"/>
          </reference>
          <reference field="7" count="1" selected="0">
            <x v="0"/>
          </reference>
          <reference field="8" count="1" selected="0">
            <x v="2"/>
          </reference>
        </references>
      </pivotArea>
    </format>
    <format dxfId="513">
      <pivotArea dataOnly="0" labelOnly="1" fieldPosition="0">
        <references count="5">
          <reference field="0" count="1">
            <x v="52"/>
          </reference>
          <reference field="4" count="1" selected="0">
            <x v="6"/>
          </reference>
          <reference field="6" count="1" selected="0">
            <x v="1"/>
          </reference>
          <reference field="7" count="1" selected="0">
            <x v="0"/>
          </reference>
          <reference field="8" count="1" selected="0">
            <x v="3"/>
          </reference>
        </references>
      </pivotArea>
    </format>
    <format dxfId="512">
      <pivotArea dataOnly="0" labelOnly="1" fieldPosition="0">
        <references count="5">
          <reference field="0" count="2">
            <x v="36"/>
            <x v="185"/>
          </reference>
          <reference field="4" count="1" selected="0">
            <x v="13"/>
          </reference>
          <reference field="6" count="1" selected="0">
            <x v="1"/>
          </reference>
          <reference field="7" count="1" selected="0">
            <x v="0"/>
          </reference>
          <reference field="8" count="1" selected="0">
            <x v="2"/>
          </reference>
        </references>
      </pivotArea>
    </format>
    <format dxfId="511">
      <pivotArea dataOnly="0" labelOnly="1" fieldPosition="0">
        <references count="5">
          <reference field="0" count="2">
            <x v="34"/>
            <x v="70"/>
          </reference>
          <reference field="4" count="1" selected="0">
            <x v="13"/>
          </reference>
          <reference field="6" count="1" selected="0">
            <x v="1"/>
          </reference>
          <reference field="7" count="1" selected="0">
            <x v="0"/>
          </reference>
          <reference field="8" count="1" selected="0">
            <x v="3"/>
          </reference>
        </references>
      </pivotArea>
    </format>
    <format dxfId="510">
      <pivotArea dataOnly="0" labelOnly="1" fieldPosition="0">
        <references count="5">
          <reference field="0" count="1">
            <x v="46"/>
          </reference>
          <reference field="4" count="1" selected="0">
            <x v="13"/>
          </reference>
          <reference field="6" count="1" selected="0">
            <x v="1"/>
          </reference>
          <reference field="7" count="1" selected="0">
            <x v="0"/>
          </reference>
          <reference field="8" count="1" selected="0">
            <x v="4"/>
          </reference>
        </references>
      </pivotArea>
    </format>
    <format dxfId="509">
      <pivotArea dataOnly="0" labelOnly="1" fieldPosition="0">
        <references count="5">
          <reference field="0" count="7">
            <x v="45"/>
            <x v="95"/>
            <x v="96"/>
            <x v="115"/>
            <x v="127"/>
            <x v="137"/>
            <x v="159"/>
          </reference>
          <reference field="4" count="1" selected="0">
            <x v="7"/>
          </reference>
          <reference field="6" count="1" selected="0">
            <x v="3"/>
          </reference>
          <reference field="7" count="1" selected="0">
            <x v="1"/>
          </reference>
          <reference field="8" count="1" selected="0">
            <x v="2"/>
          </reference>
        </references>
      </pivotArea>
    </format>
    <format dxfId="508">
      <pivotArea dataOnly="0" labelOnly="1" fieldPosition="0">
        <references count="5">
          <reference field="0" count="5">
            <x v="37"/>
            <x v="97"/>
            <x v="101"/>
            <x v="120"/>
            <x v="205"/>
          </reference>
          <reference field="4" count="1" selected="0">
            <x v="7"/>
          </reference>
          <reference field="6" count="1" selected="0">
            <x v="3"/>
          </reference>
          <reference field="7" count="1" selected="0">
            <x v="1"/>
          </reference>
          <reference field="8" count="1" selected="0">
            <x v="4"/>
          </reference>
        </references>
      </pivotArea>
    </format>
    <format dxfId="507">
      <pivotArea dataOnly="0" labelOnly="1" fieldPosition="0">
        <references count="5">
          <reference field="0" count="2">
            <x v="123"/>
            <x v="125"/>
          </reference>
          <reference field="4" count="1" selected="0">
            <x v="8"/>
          </reference>
          <reference field="6" count="1" selected="0">
            <x v="3"/>
          </reference>
          <reference field="7" count="1" selected="0">
            <x v="1"/>
          </reference>
          <reference field="8" count="1" selected="0">
            <x v="2"/>
          </reference>
        </references>
      </pivotArea>
    </format>
    <format dxfId="506">
      <pivotArea dataOnly="0" labelOnly="1" fieldPosition="0">
        <references count="5">
          <reference field="0" count="1">
            <x v="134"/>
          </reference>
          <reference field="4" count="1" selected="0">
            <x v="8"/>
          </reference>
          <reference field="6" count="1" selected="0">
            <x v="3"/>
          </reference>
          <reference field="7" count="1" selected="0">
            <x v="1"/>
          </reference>
          <reference field="8" count="1" selected="0">
            <x v="3"/>
          </reference>
        </references>
      </pivotArea>
    </format>
    <format dxfId="505">
      <pivotArea dataOnly="0" labelOnly="1" fieldPosition="0">
        <references count="5">
          <reference field="0" count="4">
            <x v="101"/>
            <x v="146"/>
            <x v="178"/>
            <x v="206"/>
          </reference>
          <reference field="4" count="1" selected="0">
            <x v="8"/>
          </reference>
          <reference field="6" count="1" selected="0">
            <x v="3"/>
          </reference>
          <reference field="7" count="1" selected="0">
            <x v="1"/>
          </reference>
          <reference field="8" count="1" selected="0">
            <x v="4"/>
          </reference>
        </references>
      </pivotArea>
    </format>
    <format dxfId="504">
      <pivotArea dataOnly="0" labelOnly="1" fieldPosition="0">
        <references count="5">
          <reference field="0" count="1">
            <x v="193"/>
          </reference>
          <reference field="4" count="1" selected="0">
            <x v="14"/>
          </reference>
          <reference field="6" count="1" selected="0">
            <x v="3"/>
          </reference>
          <reference field="7" count="1" selected="0">
            <x v="1"/>
          </reference>
          <reference field="8" count="1" selected="0">
            <x v="2"/>
          </reference>
        </references>
      </pivotArea>
    </format>
    <format dxfId="503">
      <pivotArea dataOnly="0" labelOnly="1" fieldPosition="0">
        <references count="5">
          <reference field="0" count="1">
            <x v="94"/>
          </reference>
          <reference field="4" count="1" selected="0">
            <x v="14"/>
          </reference>
          <reference field="6" count="1" selected="0">
            <x v="3"/>
          </reference>
          <reference field="7" count="1" selected="0">
            <x v="1"/>
          </reference>
          <reference field="8" count="1" selected="0">
            <x v="3"/>
          </reference>
        </references>
      </pivotArea>
    </format>
    <format dxfId="502">
      <pivotArea dataOnly="0" labelOnly="1" fieldPosition="0">
        <references count="5">
          <reference field="0" count="1">
            <x v="38"/>
          </reference>
          <reference field="4" count="1" selected="0">
            <x v="6"/>
          </reference>
          <reference field="6" count="1" selected="0">
            <x v="1"/>
          </reference>
          <reference field="7" count="1" selected="0">
            <x v="2"/>
          </reference>
          <reference field="8" count="1" selected="0">
            <x v="1"/>
          </reference>
        </references>
      </pivotArea>
    </format>
    <format dxfId="501">
      <pivotArea dataOnly="0" labelOnly="1" fieldPosition="0">
        <references count="5">
          <reference field="0" count="2">
            <x v="42"/>
            <x v="82"/>
          </reference>
          <reference field="4" count="1" selected="0">
            <x v="6"/>
          </reference>
          <reference field="6" count="1" selected="0">
            <x v="1"/>
          </reference>
          <reference field="7" count="1" selected="0">
            <x v="2"/>
          </reference>
          <reference field="8" count="1" selected="0">
            <x v="2"/>
          </reference>
        </references>
      </pivotArea>
    </format>
    <format dxfId="500">
      <pivotArea dataOnly="0" labelOnly="1" fieldPosition="0">
        <references count="5">
          <reference field="0" count="3">
            <x v="66"/>
            <x v="86"/>
            <x v="209"/>
          </reference>
          <reference field="4" count="1" selected="0">
            <x v="6"/>
          </reference>
          <reference field="6" count="1" selected="0">
            <x v="1"/>
          </reference>
          <reference field="7" count="1" selected="0">
            <x v="2"/>
          </reference>
          <reference field="8" count="1" selected="0">
            <x v="4"/>
          </reference>
        </references>
      </pivotArea>
    </format>
    <format dxfId="499">
      <pivotArea dataOnly="0" labelOnly="1" fieldPosition="0">
        <references count="5">
          <reference field="0" count="6">
            <x v="50"/>
            <x v="110"/>
            <x v="122"/>
            <x v="124"/>
            <x v="128"/>
            <x v="177"/>
          </reference>
          <reference field="4" count="1" selected="0">
            <x v="9"/>
          </reference>
          <reference field="6" count="1" selected="0">
            <x v="3"/>
          </reference>
          <reference field="7" count="1" selected="0">
            <x v="2"/>
          </reference>
          <reference field="8" count="1" selected="0">
            <x v="2"/>
          </reference>
        </references>
      </pivotArea>
    </format>
    <format dxfId="498">
      <pivotArea dataOnly="0" labelOnly="1" fieldPosition="0">
        <references count="5">
          <reference field="0" count="1">
            <x v="129"/>
          </reference>
          <reference field="4" count="1" selected="0">
            <x v="9"/>
          </reference>
          <reference field="6" count="1" selected="0">
            <x v="3"/>
          </reference>
          <reference field="7" count="1" selected="0">
            <x v="2"/>
          </reference>
          <reference field="8" count="1" selected="0">
            <x v="3"/>
          </reference>
        </references>
      </pivotArea>
    </format>
    <format dxfId="497">
      <pivotArea dataOnly="0" labelOnly="1" fieldPosition="0">
        <references count="5">
          <reference field="0" count="3">
            <x v="31"/>
            <x v="73"/>
            <x v="190"/>
          </reference>
          <reference field="4" count="1" selected="0">
            <x v="9"/>
          </reference>
          <reference field="6" count="1" selected="0">
            <x v="3"/>
          </reference>
          <reference field="7" count="1" selected="0">
            <x v="2"/>
          </reference>
          <reference field="8" count="1" selected="0">
            <x v="4"/>
          </reference>
        </references>
      </pivotArea>
    </format>
    <format dxfId="496">
      <pivotArea dataOnly="0" labelOnly="1" fieldPosition="0">
        <references count="5">
          <reference field="0" count="1">
            <x v="88"/>
          </reference>
          <reference field="4" count="1" selected="0">
            <x v="14"/>
          </reference>
          <reference field="6" count="1" selected="0">
            <x v="3"/>
          </reference>
          <reference field="7" count="1" selected="0">
            <x v="2"/>
          </reference>
          <reference field="8" count="1" selected="0">
            <x v="3"/>
          </reference>
        </references>
      </pivotArea>
    </format>
    <format dxfId="495">
      <pivotArea dataOnly="0" labelOnly="1" fieldPosition="0">
        <references count="5">
          <reference field="0" count="1">
            <x v="176"/>
          </reference>
          <reference field="4" count="1" selected="0">
            <x v="14"/>
          </reference>
          <reference field="6" count="1" selected="0">
            <x v="3"/>
          </reference>
          <reference field="7" count="1" selected="0">
            <x v="2"/>
          </reference>
          <reference field="8" count="1" selected="0">
            <x v="4"/>
          </reference>
        </references>
      </pivotArea>
    </format>
    <format dxfId="494">
      <pivotArea dataOnly="0" labelOnly="1" fieldPosition="0">
        <references count="5">
          <reference field="0" count="1">
            <x v="21"/>
          </reference>
          <reference field="4" count="1" selected="0">
            <x v="0"/>
          </reference>
          <reference field="6" count="1" selected="0">
            <x v="1"/>
          </reference>
          <reference field="7" count="1" selected="0">
            <x v="3"/>
          </reference>
          <reference field="8" count="1" selected="0">
            <x v="1"/>
          </reference>
        </references>
      </pivotArea>
    </format>
    <format dxfId="493">
      <pivotArea dataOnly="0" labelOnly="1" fieldPosition="0">
        <references count="5">
          <reference field="0" count="1">
            <x v="24"/>
          </reference>
          <reference field="4" count="1" selected="0">
            <x v="0"/>
          </reference>
          <reference field="6" count="1" selected="0">
            <x v="1"/>
          </reference>
          <reference field="7" count="1" selected="0">
            <x v="3"/>
          </reference>
          <reference field="8" count="1" selected="0">
            <x v="3"/>
          </reference>
        </references>
      </pivotArea>
    </format>
    <format dxfId="492">
      <pivotArea dataOnly="0" labelOnly="1" fieldPosition="0">
        <references count="5">
          <reference field="0" count="5">
            <x v="1"/>
            <x v="48"/>
            <x v="51"/>
            <x v="62"/>
            <x v="209"/>
          </reference>
          <reference field="4" count="1" selected="0">
            <x v="0"/>
          </reference>
          <reference field="6" count="1" selected="0">
            <x v="1"/>
          </reference>
          <reference field="7" count="1" selected="0">
            <x v="3"/>
          </reference>
          <reference field="8" count="1" selected="0">
            <x v="4"/>
          </reference>
        </references>
      </pivotArea>
    </format>
    <format dxfId="491">
      <pivotArea dataOnly="0" labelOnly="1" fieldPosition="0">
        <references count="5">
          <reference field="0" count="2">
            <x v="85"/>
            <x v="172"/>
          </reference>
          <reference field="4" count="1" selected="0">
            <x v="2"/>
          </reference>
          <reference field="6" count="1" selected="0">
            <x v="1"/>
          </reference>
          <reference field="7" count="1" selected="0">
            <x v="3"/>
          </reference>
          <reference field="8" count="1" selected="0">
            <x v="2"/>
          </reference>
        </references>
      </pivotArea>
    </format>
    <format dxfId="490">
      <pivotArea dataOnly="0" labelOnly="1" fieldPosition="0">
        <references count="5">
          <reference field="0" count="3">
            <x v="61"/>
            <x v="148"/>
            <x v="158"/>
          </reference>
          <reference field="4" count="1" selected="0">
            <x v="2"/>
          </reference>
          <reference field="6" count="1" selected="0">
            <x v="1"/>
          </reference>
          <reference field="7" count="1" selected="0">
            <x v="3"/>
          </reference>
          <reference field="8" count="1" selected="0">
            <x v="4"/>
          </reference>
        </references>
      </pivotArea>
    </format>
    <format dxfId="489">
      <pivotArea dataOnly="0" labelOnly="1" fieldPosition="0">
        <references count="5">
          <reference field="0" count="1">
            <x v="93"/>
          </reference>
          <reference field="4" count="1" selected="0">
            <x v="8"/>
          </reference>
          <reference field="6" count="1" selected="0">
            <x v="3"/>
          </reference>
          <reference field="7" count="1" selected="0">
            <x v="3"/>
          </reference>
          <reference field="8" count="1" selected="0">
            <x v="2"/>
          </reference>
        </references>
      </pivotArea>
    </format>
    <format dxfId="488">
      <pivotArea dataOnly="0" labelOnly="1" fieldPosition="0">
        <references count="5">
          <reference field="0" count="1">
            <x v="189"/>
          </reference>
          <reference field="4" count="1" selected="0">
            <x v="8"/>
          </reference>
          <reference field="6" count="1" selected="0">
            <x v="3"/>
          </reference>
          <reference field="7" count="1" selected="0">
            <x v="3"/>
          </reference>
          <reference field="8" count="1" selected="0">
            <x v="4"/>
          </reference>
        </references>
      </pivotArea>
    </format>
    <format dxfId="487">
      <pivotArea dataOnly="0" labelOnly="1" fieldPosition="0">
        <references count="5">
          <reference field="0" count="1">
            <x v="39"/>
          </reference>
          <reference field="4" count="1" selected="0">
            <x v="1"/>
          </reference>
          <reference field="6" count="1" selected="0">
            <x v="1"/>
          </reference>
          <reference field="7" count="1" selected="0">
            <x v="4"/>
          </reference>
          <reference field="8" count="1" selected="0">
            <x v="2"/>
          </reference>
        </references>
      </pivotArea>
    </format>
    <format dxfId="486">
      <pivotArea dataOnly="0" labelOnly="1" fieldPosition="0">
        <references count="5">
          <reference field="0" count="3">
            <x v="99"/>
            <x v="155"/>
            <x v="164"/>
          </reference>
          <reference field="4" count="1" selected="0">
            <x v="1"/>
          </reference>
          <reference field="6" count="1" selected="0">
            <x v="1"/>
          </reference>
          <reference field="7" count="1" selected="0">
            <x v="4"/>
          </reference>
          <reference field="8" count="1" selected="0">
            <x v="4"/>
          </reference>
        </references>
      </pivotArea>
    </format>
    <format dxfId="485">
      <pivotArea dataOnly="0" labelOnly="1" fieldPosition="0">
        <references count="5">
          <reference field="0" count="5">
            <x v="75"/>
            <x v="89"/>
            <x v="91"/>
            <x v="133"/>
            <x v="145"/>
          </reference>
          <reference field="4" count="1" selected="0">
            <x v="1"/>
          </reference>
          <reference field="6" count="1" selected="0">
            <x v="4"/>
          </reference>
          <reference field="7" count="1" selected="0">
            <x v="4"/>
          </reference>
          <reference field="8" count="1" selected="0">
            <x v="2"/>
          </reference>
        </references>
      </pivotArea>
    </format>
    <format dxfId="484">
      <pivotArea dataOnly="0" labelOnly="1" fieldPosition="0">
        <references count="5">
          <reference field="0" count="1">
            <x v="182"/>
          </reference>
          <reference field="4" count="1" selected="0">
            <x v="1"/>
          </reference>
          <reference field="6" count="1" selected="0">
            <x v="4"/>
          </reference>
          <reference field="7" count="1" selected="0">
            <x v="4"/>
          </reference>
          <reference field="8" count="1" selected="0">
            <x v="3"/>
          </reference>
        </references>
      </pivotArea>
    </format>
    <format dxfId="483">
      <pivotArea dataOnly="0" labelOnly="1" fieldPosition="0">
        <references count="5">
          <reference field="0" count="3">
            <x v="80"/>
            <x v="83"/>
            <x v="175"/>
          </reference>
          <reference field="4" count="1" selected="0">
            <x v="1"/>
          </reference>
          <reference field="6" count="1" selected="0">
            <x v="4"/>
          </reference>
          <reference field="7" count="1" selected="0">
            <x v="4"/>
          </reference>
          <reference field="8" count="1" selected="0">
            <x v="4"/>
          </reference>
        </references>
      </pivotArea>
    </format>
    <format dxfId="482">
      <pivotArea dataOnly="0" labelOnly="1" fieldPosition="0">
        <references count="5">
          <reference field="0" count="7">
            <x v="23"/>
            <x v="30"/>
            <x v="53"/>
            <x v="150"/>
            <x v="165"/>
            <x v="180"/>
            <x v="201"/>
          </reference>
          <reference field="4" count="1" selected="0">
            <x v="2"/>
          </reference>
          <reference field="6" count="1" selected="0">
            <x v="1"/>
          </reference>
          <reference field="7" count="1" selected="0">
            <x v="4"/>
          </reference>
          <reference field="8" count="1" selected="0">
            <x v="4"/>
          </reference>
        </references>
      </pivotArea>
    </format>
    <format dxfId="481">
      <pivotArea dataOnly="0" labelOnly="1" fieldPosition="0">
        <references count="5">
          <reference field="0" count="2">
            <x v="60"/>
            <x v="90"/>
          </reference>
          <reference field="4" count="1" selected="0">
            <x v="10"/>
          </reference>
          <reference field="6" count="1" selected="0">
            <x v="1"/>
          </reference>
          <reference field="7" count="1" selected="0">
            <x v="4"/>
          </reference>
          <reference field="8" count="1" selected="0">
            <x v="2"/>
          </reference>
        </references>
      </pivotArea>
    </format>
    <format dxfId="480">
      <pivotArea dataOnly="0" labelOnly="1" fieldPosition="0">
        <references count="5">
          <reference field="0" count="2">
            <x v="52"/>
            <x v="149"/>
          </reference>
          <reference field="4" count="1" selected="0">
            <x v="10"/>
          </reference>
          <reference field="6" count="1" selected="0">
            <x v="1"/>
          </reference>
          <reference field="7" count="1" selected="0">
            <x v="4"/>
          </reference>
          <reference field="8" count="1" selected="0">
            <x v="3"/>
          </reference>
        </references>
      </pivotArea>
    </format>
    <format dxfId="479">
      <pivotArea dataOnly="0" labelOnly="1" fieldPosition="0">
        <references count="5">
          <reference field="0" count="10">
            <x v="86"/>
            <x v="87"/>
            <x v="103"/>
            <x v="144"/>
            <x v="154"/>
            <x v="166"/>
            <x v="174"/>
            <x v="179"/>
            <x v="180"/>
            <x v="211"/>
          </reference>
          <reference field="4" count="1" selected="0">
            <x v="10"/>
          </reference>
          <reference field="6" count="1" selected="0">
            <x v="1"/>
          </reference>
          <reference field="7" count="1" selected="0">
            <x v="4"/>
          </reference>
          <reference field="8" count="1" selected="0">
            <x v="4"/>
          </reference>
        </references>
      </pivotArea>
    </format>
    <format dxfId="478">
      <pivotArea dataOnly="0" labelOnly="1" fieldPosition="0">
        <references count="5">
          <reference field="0" count="2">
            <x v="57"/>
            <x v="170"/>
          </reference>
          <reference field="4" count="1" selected="0">
            <x v="11"/>
          </reference>
          <reference field="6" count="1" selected="0">
            <x v="1"/>
          </reference>
          <reference field="7" count="1" selected="0">
            <x v="4"/>
          </reference>
          <reference field="8" count="1" selected="0">
            <x v="4"/>
          </reference>
        </references>
      </pivotArea>
    </format>
    <format dxfId="477">
      <pivotArea dataOnly="0" labelOnly="1" fieldPosition="0">
        <references count="5">
          <reference field="0" count="1">
            <x v="28"/>
          </reference>
          <reference field="4" count="1" selected="0">
            <x v="15"/>
          </reference>
          <reference field="6" count="1" selected="0">
            <x v="1"/>
          </reference>
          <reference field="7" count="1" selected="0">
            <x v="4"/>
          </reference>
          <reference field="8" count="1" selected="0">
            <x v="2"/>
          </reference>
        </references>
      </pivotArea>
    </format>
    <format dxfId="476">
      <pivotArea dataOnly="0" labelOnly="1" fieldPosition="0">
        <references count="5">
          <reference field="0" count="1">
            <x v="26"/>
          </reference>
          <reference field="4" count="1" selected="0">
            <x v="15"/>
          </reference>
          <reference field="6" count="1" selected="0">
            <x v="1"/>
          </reference>
          <reference field="7" count="1" selected="0">
            <x v="4"/>
          </reference>
          <reference field="8" count="1" selected="0">
            <x v="3"/>
          </reference>
        </references>
      </pivotArea>
    </format>
    <format dxfId="475">
      <pivotArea dataOnly="0" labelOnly="1" fieldPosition="0">
        <references count="5">
          <reference field="0" count="1">
            <x v="46"/>
          </reference>
          <reference field="4" count="1" selected="0">
            <x v="15"/>
          </reference>
          <reference field="6" count="1" selected="0">
            <x v="1"/>
          </reference>
          <reference field="7" count="1" selected="0">
            <x v="4"/>
          </reference>
          <reference field="8" count="1" selected="0">
            <x v="4"/>
          </reference>
        </references>
      </pivotArea>
    </format>
    <format dxfId="474">
      <pivotArea dataOnly="0" labelOnly="1" fieldPosition="0">
        <references count="5">
          <reference field="0" count="3">
            <x v="35"/>
            <x v="156"/>
            <x v="200"/>
          </reference>
          <reference field="4" count="1" selected="0">
            <x v="16"/>
          </reference>
          <reference field="6" count="1" selected="0">
            <x v="1"/>
          </reference>
          <reference field="7" count="1" selected="0">
            <x v="4"/>
          </reference>
          <reference field="8" count="1" selected="0">
            <x v="2"/>
          </reference>
        </references>
      </pivotArea>
    </format>
    <format dxfId="473">
      <pivotArea dataOnly="0" labelOnly="1" fieldPosition="0">
        <references count="5">
          <reference field="0" count="2">
            <x v="25"/>
            <x v="163"/>
          </reference>
          <reference field="4" count="1" selected="0">
            <x v="16"/>
          </reference>
          <reference field="6" count="1" selected="0">
            <x v="1"/>
          </reference>
          <reference field="7" count="1" selected="0">
            <x v="4"/>
          </reference>
          <reference field="8" count="1" selected="0">
            <x v="3"/>
          </reference>
        </references>
      </pivotArea>
    </format>
    <format dxfId="472">
      <pivotArea dataOnly="0" labelOnly="1" fieldPosition="0">
        <references count="5">
          <reference field="0" count="1">
            <x v="215"/>
          </reference>
          <reference field="4" count="1" selected="0">
            <x v="16"/>
          </reference>
          <reference field="6" count="1" selected="0">
            <x v="1"/>
          </reference>
          <reference field="7" count="1" selected="0">
            <x v="4"/>
          </reference>
          <reference field="8" count="1" selected="0">
            <x v="4"/>
          </reference>
        </references>
      </pivotArea>
    </format>
    <format dxfId="471">
      <pivotArea dataOnly="0" labelOnly="1" fieldPosition="0">
        <references count="5">
          <reference field="0" count="2">
            <x v="29"/>
            <x v="208"/>
          </reference>
          <reference field="4" count="1" selected="0">
            <x v="16"/>
          </reference>
          <reference field="6" count="1" selected="0">
            <x v="4"/>
          </reference>
          <reference field="7" count="1" selected="0">
            <x v="4"/>
          </reference>
          <reference field="8" count="1" selected="0">
            <x v="2"/>
          </reference>
        </references>
      </pivotArea>
    </format>
    <format dxfId="470">
      <pivotArea dataOnly="0" labelOnly="1" fieldPosition="0">
        <references count="5">
          <reference field="0" count="4">
            <x v="43"/>
            <x v="44"/>
            <x v="65"/>
            <x v="105"/>
          </reference>
          <reference field="4" count="1" selected="0">
            <x v="16"/>
          </reference>
          <reference field="6" count="1" selected="0">
            <x v="4"/>
          </reference>
          <reference field="7" count="1" selected="0">
            <x v="4"/>
          </reference>
          <reference field="8" count="1" selected="0">
            <x v="3"/>
          </reference>
        </references>
      </pivotArea>
    </format>
    <format dxfId="469">
      <pivotArea dataOnly="0" labelOnly="1" fieldPosition="0">
        <references count="5">
          <reference field="0" count="2">
            <x v="32"/>
            <x v="54"/>
          </reference>
          <reference field="4" count="1" selected="0">
            <x v="0"/>
          </reference>
          <reference field="6" count="1" selected="0">
            <x v="1"/>
          </reference>
          <reference field="7" count="1" selected="0">
            <x v="5"/>
          </reference>
          <reference field="8" count="1" selected="0">
            <x v="2"/>
          </reference>
        </references>
      </pivotArea>
    </format>
    <format dxfId="468">
      <pivotArea dataOnly="0" labelOnly="1" fieldPosition="0">
        <references count="5">
          <reference field="0" count="1">
            <x v="171"/>
          </reference>
          <reference field="4" count="1" selected="0">
            <x v="0"/>
          </reference>
          <reference field="6" count="1" selected="0">
            <x v="1"/>
          </reference>
          <reference field="7" count="1" selected="0">
            <x v="5"/>
          </reference>
          <reference field="8" count="1" selected="0">
            <x v="3"/>
          </reference>
        </references>
      </pivotArea>
    </format>
    <format dxfId="467">
      <pivotArea dataOnly="0" labelOnly="1" fieldPosition="0">
        <references count="5">
          <reference field="0" count="1">
            <x v="169"/>
          </reference>
          <reference field="4" count="1" selected="0">
            <x v="8"/>
          </reference>
          <reference field="6" count="1" selected="0">
            <x v="1"/>
          </reference>
          <reference field="7" count="1" selected="0">
            <x v="5"/>
          </reference>
          <reference field="8" count="1" selected="0">
            <x v="2"/>
          </reference>
        </references>
      </pivotArea>
    </format>
    <format dxfId="466">
      <pivotArea dataOnly="0" labelOnly="1" fieldPosition="0">
        <references count="5">
          <reference field="0" count="1">
            <x v="171"/>
          </reference>
          <reference field="4" count="1" selected="0">
            <x v="8"/>
          </reference>
          <reference field="6" count="1" selected="0">
            <x v="1"/>
          </reference>
          <reference field="7" count="1" selected="0">
            <x v="5"/>
          </reference>
          <reference field="8" count="1" selected="0">
            <x v="3"/>
          </reference>
        </references>
      </pivotArea>
    </format>
    <format dxfId="465">
      <pivotArea dataOnly="0" labelOnly="1" fieldPosition="0">
        <references count="5">
          <reference field="0" count="1">
            <x v="100"/>
          </reference>
          <reference field="4" count="1" selected="0">
            <x v="10"/>
          </reference>
          <reference field="6" count="1" selected="0">
            <x v="1"/>
          </reference>
          <reference field="7" count="1" selected="0">
            <x v="5"/>
          </reference>
          <reference field="8" count="1" selected="0">
            <x v="2"/>
          </reference>
        </references>
      </pivotArea>
    </format>
    <format dxfId="464">
      <pivotArea dataOnly="0" labelOnly="1" fieldPosition="0">
        <references count="5">
          <reference field="0" count="2">
            <x v="168"/>
            <x v="171"/>
          </reference>
          <reference field="4" count="1" selected="0">
            <x v="10"/>
          </reference>
          <reference field="6" count="1" selected="0">
            <x v="1"/>
          </reference>
          <reference field="7" count="1" selected="0">
            <x v="5"/>
          </reference>
          <reference field="8" count="1" selected="0">
            <x v="3"/>
          </reference>
        </references>
      </pivotArea>
    </format>
    <format dxfId="463">
      <pivotArea dataOnly="0" labelOnly="1" fieldPosition="0">
        <references count="5">
          <reference field="0" count="1">
            <x v="147"/>
          </reference>
          <reference field="4" count="1" selected="0">
            <x v="10"/>
          </reference>
          <reference field="6" count="1" selected="0">
            <x v="1"/>
          </reference>
          <reference field="7" count="1" selected="0">
            <x v="5"/>
          </reference>
          <reference field="8" count="1" selected="0">
            <x v="4"/>
          </reference>
        </references>
      </pivotArea>
    </format>
    <format dxfId="462">
      <pivotArea dataOnly="0" labelOnly="1" fieldPosition="0">
        <references count="5">
          <reference field="0" count="1">
            <x v="142"/>
          </reference>
          <reference field="4" count="1" selected="0">
            <x v="3"/>
          </reference>
          <reference field="6" count="1" selected="0">
            <x v="1"/>
          </reference>
          <reference field="7" count="1" selected="0">
            <x v="6"/>
          </reference>
          <reference field="8" count="1" selected="0">
            <x v="4"/>
          </reference>
        </references>
      </pivotArea>
    </format>
    <format dxfId="461">
      <pivotArea dataOnly="0" labelOnly="1" fieldPosition="0">
        <references count="5">
          <reference field="0" count="1">
            <x v="213"/>
          </reference>
          <reference field="4" count="1" selected="0">
            <x v="12"/>
          </reference>
          <reference field="6" count="1" selected="0">
            <x v="1"/>
          </reference>
          <reference field="7" count="1" selected="0">
            <x v="7"/>
          </reference>
          <reference field="8" count="1" selected="0">
            <x v="2"/>
          </reference>
        </references>
      </pivotArea>
    </format>
    <format dxfId="460">
      <pivotArea dataOnly="0" labelOnly="1" fieldPosition="0">
        <references count="5">
          <reference field="0" count="2">
            <x v="130"/>
            <x v="216"/>
          </reference>
          <reference field="4" count="1" selected="0">
            <x v="12"/>
          </reference>
          <reference field="6" count="1" selected="0">
            <x v="1"/>
          </reference>
          <reference field="7" count="1" selected="0">
            <x v="7"/>
          </reference>
          <reference field="8" count="1" selected="0">
            <x v="4"/>
          </reference>
        </references>
      </pivotArea>
    </format>
    <format dxfId="459">
      <pivotArea dataOnly="0" labelOnly="1" fieldPosition="0">
        <references count="5">
          <reference field="0" count="1">
            <x v="216"/>
          </reference>
          <reference field="4" count="1" selected="0">
            <x v="12"/>
          </reference>
          <reference field="6" count="1" selected="0">
            <x v="1"/>
          </reference>
          <reference field="7" count="1" selected="0">
            <x v="7"/>
          </reference>
          <reference field="8" count="1" selected="0">
            <x v="4"/>
          </reference>
        </references>
      </pivotArea>
    </format>
    <format dxfId="458">
      <pivotArea collapsedLevelsAreSubtotals="1" fieldPosition="0">
        <references count="2">
          <reference field="4" count="1">
            <x v="10"/>
          </reference>
          <reference field="7" count="1" selected="0">
            <x v="5"/>
          </reference>
        </references>
      </pivotArea>
    </format>
    <format dxfId="457">
      <pivotArea collapsedLevelsAreSubtotals="1" fieldPosition="0">
        <references count="2">
          <reference field="4" count="1">
            <x v="8"/>
          </reference>
          <reference field="7" count="1" selected="0">
            <x v="5"/>
          </reference>
        </references>
      </pivotArea>
    </format>
    <format dxfId="456">
      <pivotArea dataOnly="0" labelOnly="1" fieldPosition="0">
        <references count="1">
          <reference field="4" count="0"/>
        </references>
      </pivotArea>
    </format>
    <format dxfId="455">
      <pivotArea dataOnly="0" labelOnly="1" fieldPosition="0">
        <references count="1">
          <reference field="6" count="0"/>
        </references>
      </pivotArea>
    </format>
    <format dxfId="454">
      <pivotArea dataOnly="0" labelOnly="1" fieldPosition="0">
        <references count="1">
          <reference field="6" count="0"/>
        </references>
      </pivotArea>
    </format>
    <format dxfId="453">
      <pivotArea dataOnly="0" labelOnly="1" fieldPosition="0">
        <references count="1">
          <reference field="8" count="0"/>
        </references>
      </pivotArea>
    </format>
    <format dxfId="452">
      <pivotArea dataOnly="0" labelOnly="1" fieldPosition="0">
        <references count="1">
          <reference field="4" count="0"/>
        </references>
      </pivotArea>
    </format>
    <format dxfId="451">
      <pivotArea dataOnly="0" labelOnly="1" fieldPosition="0">
        <references count="1">
          <reference field="4" count="0"/>
        </references>
      </pivotArea>
    </format>
    <format dxfId="450">
      <pivotArea dataOnly="0" labelOnly="1" fieldPosition="0">
        <references count="1">
          <reference field="4" count="0"/>
        </references>
      </pivotArea>
    </format>
    <format dxfId="449">
      <pivotArea dataOnly="0" labelOnly="1" fieldPosition="0">
        <references count="1">
          <reference field="4" count="0"/>
        </references>
      </pivotArea>
    </format>
    <format dxfId="448">
      <pivotArea dataOnly="0" labelOnly="1" fieldPosition="0">
        <references count="1">
          <reference field="4" count="0"/>
        </references>
      </pivotArea>
    </format>
    <format dxfId="447">
      <pivotArea dataOnly="0" labelOnly="1" fieldPosition="0">
        <references count="1">
          <reference field="4" count="0"/>
        </references>
      </pivotArea>
    </format>
    <format dxfId="446">
      <pivotArea dataOnly="0" labelOnly="1" fieldPosition="0">
        <references count="1">
          <reference field="4" count="0"/>
        </references>
      </pivotArea>
    </format>
    <format dxfId="445">
      <pivotArea dataOnly="0" labelOnly="1" fieldPosition="0">
        <references count="1">
          <reference field="4" count="0"/>
        </references>
      </pivotArea>
    </format>
    <format dxfId="444">
      <pivotArea dataOnly="0" labelOnly="1" fieldPosition="0">
        <references count="1">
          <reference field="4" count="0"/>
        </references>
      </pivotArea>
    </format>
    <format dxfId="443">
      <pivotArea dataOnly="0" labelOnly="1" fieldPosition="0">
        <references count="1">
          <reference field="4" count="0"/>
        </references>
      </pivotArea>
    </format>
    <format dxfId="442">
      <pivotArea dataOnly="0" labelOnly="1" fieldPosition="0">
        <references count="1">
          <reference field="4" count="0"/>
        </references>
      </pivotArea>
    </format>
    <format dxfId="441">
      <pivotArea dataOnly="0" labelOnly="1" fieldPosition="0">
        <references count="1">
          <reference field="4" count="0"/>
        </references>
      </pivotArea>
    </format>
    <format dxfId="440">
      <pivotArea dataOnly="0" labelOnly="1" fieldPosition="0">
        <references count="1">
          <reference field="4" count="0"/>
        </references>
      </pivotArea>
    </format>
    <format dxfId="439">
      <pivotArea dataOnly="0" labelOnly="1" fieldPosition="0">
        <references count="1">
          <reference field="4" count="0"/>
        </references>
      </pivotArea>
    </format>
    <format dxfId="438">
      <pivotArea dataOnly="0" labelOnly="1" fieldPosition="0">
        <references count="1">
          <reference field="4" count="0"/>
        </references>
      </pivotArea>
    </format>
    <format dxfId="437">
      <pivotArea dataOnly="0" labelOnly="1" fieldPosition="0">
        <references count="1">
          <reference field="4" count="0"/>
        </references>
      </pivotArea>
    </format>
    <format dxfId="436">
      <pivotArea dataOnly="0" labelOnly="1" fieldPosition="0">
        <references count="1">
          <reference field="4" count="0"/>
        </references>
      </pivotArea>
    </format>
    <format dxfId="435">
      <pivotArea dataOnly="0" labelOnly="1" fieldPosition="0">
        <references count="1">
          <reference field="4" count="0"/>
        </references>
      </pivotArea>
    </format>
    <format dxfId="434">
      <pivotArea dataOnly="0" labelOnly="1" fieldPosition="0">
        <references count="1">
          <reference field="4" count="0"/>
        </references>
      </pivotArea>
    </format>
    <format dxfId="433">
      <pivotArea dataOnly="0" labelOnly="1" fieldPosition="0">
        <references count="1">
          <reference field="4" count="0"/>
        </references>
      </pivotArea>
    </format>
    <format dxfId="432">
      <pivotArea dataOnly="0" labelOnly="1" fieldPosition="0">
        <references count="1">
          <reference field="4" count="0"/>
        </references>
      </pivotArea>
    </format>
    <format dxfId="431">
      <pivotArea dataOnly="0" labelOnly="1" fieldPosition="0">
        <references count="1">
          <reference field="4" count="0"/>
        </references>
      </pivotArea>
    </format>
    <format dxfId="430">
      <pivotArea dataOnly="0" labelOnly="1" fieldPosition="0">
        <references count="1">
          <reference field="4" count="0"/>
        </references>
      </pivotArea>
    </format>
    <format dxfId="429">
      <pivotArea dataOnly="0" labelOnly="1" fieldPosition="0">
        <references count="1">
          <reference field="4" count="0"/>
        </references>
      </pivotArea>
    </format>
    <format dxfId="428">
      <pivotArea dataOnly="0" labelOnly="1" fieldPosition="0">
        <references count="1">
          <reference field="4" count="0"/>
        </references>
      </pivotArea>
    </format>
    <format dxfId="427">
      <pivotArea dataOnly="0" labelOnly="1" fieldPosition="0">
        <references count="1">
          <reference field="4" count="0"/>
        </references>
      </pivotArea>
    </format>
    <format dxfId="426">
      <pivotArea dataOnly="0" labelOnly="1" fieldPosition="0">
        <references count="1">
          <reference field="4" count="0"/>
        </references>
      </pivotArea>
    </format>
    <format dxfId="425">
      <pivotArea dataOnly="0" labelOnly="1" fieldPosition="0">
        <references count="1">
          <reference field="4" count="0"/>
        </references>
      </pivotArea>
    </format>
    <format dxfId="424">
      <pivotArea dataOnly="0" labelOnly="1" fieldPosition="0">
        <references count="1">
          <reference field="4" count="0"/>
        </references>
      </pivotArea>
    </format>
    <format dxfId="423">
      <pivotArea dataOnly="0" labelOnly="1" fieldPosition="0">
        <references count="1">
          <reference field="4" count="0"/>
        </references>
      </pivotArea>
    </format>
    <format dxfId="422">
      <pivotArea dataOnly="0" labelOnly="1" fieldPosition="0">
        <references count="1">
          <reference field="4" count="0"/>
        </references>
      </pivotArea>
    </format>
    <format dxfId="421">
      <pivotArea dataOnly="0" labelOnly="1" fieldPosition="0">
        <references count="1">
          <reference field="4" count="0"/>
        </references>
      </pivotArea>
    </format>
    <format dxfId="420">
      <pivotArea dataOnly="0" labelOnly="1" fieldPosition="0">
        <references count="1">
          <reference field="4" count="0"/>
        </references>
      </pivotArea>
    </format>
    <format dxfId="419">
      <pivotArea dataOnly="0" labelOnly="1" fieldPosition="0">
        <references count="1">
          <reference field="4" count="0"/>
        </references>
      </pivotArea>
    </format>
    <format dxfId="418">
      <pivotArea dataOnly="0" labelOnly="1" fieldPosition="0">
        <references count="1">
          <reference field="6" count="0"/>
        </references>
      </pivotArea>
    </format>
    <format dxfId="417">
      <pivotArea dataOnly="0" labelOnly="1" fieldPosition="0">
        <references count="1">
          <reference field="6" count="0"/>
        </references>
      </pivotArea>
    </format>
    <format dxfId="416">
      <pivotArea dataOnly="0" labelOnly="1" fieldPosition="0">
        <references count="1">
          <reference field="6" count="0"/>
        </references>
      </pivotArea>
    </format>
    <format dxfId="415">
      <pivotArea dataOnly="0" labelOnly="1" fieldPosition="0">
        <references count="1">
          <reference field="6" count="0"/>
        </references>
      </pivotArea>
    </format>
    <format dxfId="414">
      <pivotArea dataOnly="0" labelOnly="1" fieldPosition="0">
        <references count="1">
          <reference field="6" count="0"/>
        </references>
      </pivotArea>
    </format>
    <format dxfId="413">
      <pivotArea dataOnly="0" labelOnly="1" fieldPosition="0">
        <references count="1">
          <reference field="6" count="0"/>
        </references>
      </pivotArea>
    </format>
    <format dxfId="412">
      <pivotArea dataOnly="0" labelOnly="1" fieldPosition="0">
        <references count="1">
          <reference field="6" count="0"/>
        </references>
      </pivotArea>
    </format>
    <format dxfId="411">
      <pivotArea dataOnly="0" labelOnly="1" fieldPosition="0">
        <references count="1">
          <reference field="6" count="0"/>
        </references>
      </pivotArea>
    </format>
    <format dxfId="410">
      <pivotArea dataOnly="0" labelOnly="1" fieldPosition="0">
        <references count="1">
          <reference field="6" count="0"/>
        </references>
      </pivotArea>
    </format>
    <format dxfId="409">
      <pivotArea dataOnly="0" labelOnly="1" fieldPosition="0">
        <references count="1">
          <reference field="6" count="0"/>
        </references>
      </pivotArea>
    </format>
    <format dxfId="408">
      <pivotArea dataOnly="0" labelOnly="1" fieldPosition="0">
        <references count="1">
          <reference field="6" count="0"/>
        </references>
      </pivotArea>
    </format>
    <format dxfId="407">
      <pivotArea dataOnly="0" labelOnly="1" fieldPosition="0">
        <references count="1">
          <reference field="6" count="0"/>
        </references>
      </pivotArea>
    </format>
    <format dxfId="406">
      <pivotArea dataOnly="0" labelOnly="1" fieldPosition="0">
        <references count="1">
          <reference field="6" count="0"/>
        </references>
      </pivotArea>
    </format>
    <format dxfId="405">
      <pivotArea dataOnly="0" labelOnly="1" fieldPosition="0">
        <references count="1">
          <reference field="6" count="0"/>
        </references>
      </pivotArea>
    </format>
    <format dxfId="404">
      <pivotArea dataOnly="0" labelOnly="1" fieldPosition="0">
        <references count="1">
          <reference field="6" count="0"/>
        </references>
      </pivotArea>
    </format>
    <format dxfId="403">
      <pivotArea dataOnly="0" labelOnly="1" fieldPosition="0">
        <references count="1">
          <reference field="6" count="0"/>
        </references>
      </pivotArea>
    </format>
    <format dxfId="402">
      <pivotArea dataOnly="0" labelOnly="1" fieldPosition="0">
        <references count="1">
          <reference field="6" count="0"/>
        </references>
      </pivotArea>
    </format>
    <format dxfId="401">
      <pivotArea dataOnly="0" labelOnly="1" fieldPosition="0">
        <references count="1">
          <reference field="6" count="0"/>
        </references>
      </pivotArea>
    </format>
    <format dxfId="400">
      <pivotArea dataOnly="0" labelOnly="1" fieldPosition="0">
        <references count="1">
          <reference field="6" count="0"/>
        </references>
      </pivotArea>
    </format>
    <format dxfId="399">
      <pivotArea dataOnly="0" labelOnly="1" fieldPosition="0">
        <references count="1">
          <reference field="6" count="0"/>
        </references>
      </pivotArea>
    </format>
    <format dxfId="398">
      <pivotArea dataOnly="0" labelOnly="1" fieldPosition="0">
        <references count="1">
          <reference field="6" count="0"/>
        </references>
      </pivotArea>
    </format>
    <format dxfId="397">
      <pivotArea dataOnly="0" labelOnly="1" fieldPosition="0">
        <references count="1">
          <reference field="6" count="0"/>
        </references>
      </pivotArea>
    </format>
    <format dxfId="396">
      <pivotArea dataOnly="0" labelOnly="1" fieldPosition="0">
        <references count="1">
          <reference field="6" count="0"/>
        </references>
      </pivotArea>
    </format>
    <format dxfId="395">
      <pivotArea dataOnly="0" labelOnly="1" fieldPosition="0">
        <references count="1">
          <reference field="6" count="0"/>
        </references>
      </pivotArea>
    </format>
    <format dxfId="394">
      <pivotArea dataOnly="0" labelOnly="1" fieldPosition="0">
        <references count="1">
          <reference field="6" count="0"/>
        </references>
      </pivotArea>
    </format>
    <format dxfId="393">
      <pivotArea dataOnly="0" labelOnly="1" fieldPosition="0">
        <references count="1">
          <reference field="6" count="0"/>
        </references>
      </pivotArea>
    </format>
    <format dxfId="392">
      <pivotArea dataOnly="0" labelOnly="1" fieldPosition="0">
        <references count="1">
          <reference field="6" count="0"/>
        </references>
      </pivotArea>
    </format>
    <format dxfId="391">
      <pivotArea dataOnly="0" labelOnly="1" fieldPosition="0">
        <references count="1">
          <reference field="6" count="0"/>
        </references>
      </pivotArea>
    </format>
    <format dxfId="390">
      <pivotArea dataOnly="0" labelOnly="1" fieldPosition="0">
        <references count="1">
          <reference field="6" count="0"/>
        </references>
      </pivotArea>
    </format>
    <format dxfId="389">
      <pivotArea dataOnly="0" labelOnly="1" fieldPosition="0">
        <references count="1">
          <reference field="6" count="0"/>
        </references>
      </pivotArea>
    </format>
    <format dxfId="388">
      <pivotArea dataOnly="0" labelOnly="1" fieldPosition="0">
        <references count="1">
          <reference field="6" count="0"/>
        </references>
      </pivotArea>
    </format>
    <format dxfId="387">
      <pivotArea dataOnly="0" labelOnly="1" fieldPosition="0">
        <references count="1">
          <reference field="6" count="0"/>
        </references>
      </pivotArea>
    </format>
    <format dxfId="386">
      <pivotArea dataOnly="0" labelOnly="1" fieldPosition="0">
        <references count="1">
          <reference field="8" count="0"/>
        </references>
      </pivotArea>
    </format>
    <format dxfId="385">
      <pivotArea dataOnly="0" labelOnly="1" fieldPosition="0">
        <references count="1">
          <reference field="8" count="0"/>
        </references>
      </pivotArea>
    </format>
    <format dxfId="384">
      <pivotArea dataOnly="0" labelOnly="1" fieldPosition="0">
        <references count="1">
          <reference field="8" count="0"/>
        </references>
      </pivotArea>
    </format>
    <format dxfId="383">
      <pivotArea dataOnly="0" labelOnly="1" fieldPosition="0">
        <references count="1">
          <reference field="8" count="0"/>
        </references>
      </pivotArea>
    </format>
    <format dxfId="382">
      <pivotArea dataOnly="0" labelOnly="1" fieldPosition="0">
        <references count="1">
          <reference field="8" count="0"/>
        </references>
      </pivotArea>
    </format>
    <format dxfId="381">
      <pivotArea dataOnly="0" labelOnly="1" fieldPosition="0">
        <references count="1">
          <reference field="8" count="0"/>
        </references>
      </pivotArea>
    </format>
    <format dxfId="380">
      <pivotArea dataOnly="0" labelOnly="1" fieldPosition="0">
        <references count="1">
          <reference field="8" count="0"/>
        </references>
      </pivotArea>
    </format>
    <format dxfId="379">
      <pivotArea dataOnly="0" labelOnly="1" fieldPosition="0">
        <references count="1">
          <reference field="8" count="0"/>
        </references>
      </pivotArea>
    </format>
    <format dxfId="378">
      <pivotArea dataOnly="0" labelOnly="1" fieldPosition="0">
        <references count="1">
          <reference field="8" count="0"/>
        </references>
      </pivotArea>
    </format>
    <format dxfId="377">
      <pivotArea dataOnly="0" labelOnly="1" fieldPosition="0">
        <references count="1">
          <reference field="8" count="0"/>
        </references>
      </pivotArea>
    </format>
    <format dxfId="376">
      <pivotArea dataOnly="0" labelOnly="1" fieldPosition="0">
        <references count="1">
          <reference field="8" count="0"/>
        </references>
      </pivotArea>
    </format>
    <format dxfId="375">
      <pivotArea dataOnly="0" labelOnly="1" fieldPosition="0">
        <references count="1">
          <reference field="8" count="0"/>
        </references>
      </pivotArea>
    </format>
    <format dxfId="374">
      <pivotArea dataOnly="0" labelOnly="1" fieldPosition="0">
        <references count="1">
          <reference field="8" count="0"/>
        </references>
      </pivotArea>
    </format>
    <format dxfId="373">
      <pivotArea dataOnly="0" labelOnly="1" fieldPosition="0">
        <references count="1">
          <reference field="8" count="0"/>
        </references>
      </pivotArea>
    </format>
    <format dxfId="372">
      <pivotArea dataOnly="0" labelOnly="1" fieldPosition="0">
        <references count="1">
          <reference field="8" count="0"/>
        </references>
      </pivotArea>
    </format>
    <format dxfId="371">
      <pivotArea dataOnly="0" labelOnly="1" fieldPosition="0">
        <references count="1">
          <reference field="8" count="0"/>
        </references>
      </pivotArea>
    </format>
    <format dxfId="370">
      <pivotArea dataOnly="0" labelOnly="1" fieldPosition="0">
        <references count="1">
          <reference field="8" count="0"/>
        </references>
      </pivotArea>
    </format>
    <format dxfId="369">
      <pivotArea dataOnly="0" labelOnly="1" fieldPosition="0">
        <references count="1">
          <reference field="8" count="0"/>
        </references>
      </pivotArea>
    </format>
    <format dxfId="368">
      <pivotArea dataOnly="0" labelOnly="1" fieldPosition="0">
        <references count="1">
          <reference field="8" count="0"/>
        </references>
      </pivotArea>
    </format>
    <format dxfId="367">
      <pivotArea dataOnly="0" labelOnly="1" fieldPosition="0">
        <references count="1">
          <reference field="8" count="0"/>
        </references>
      </pivotArea>
    </format>
    <format dxfId="366">
      <pivotArea dataOnly="0" labelOnly="1" fieldPosition="0">
        <references count="1">
          <reference field="8" count="0"/>
        </references>
      </pivotArea>
    </format>
    <format dxfId="365">
      <pivotArea dataOnly="0" labelOnly="1" fieldPosition="0">
        <references count="1">
          <reference field="8" count="0"/>
        </references>
      </pivotArea>
    </format>
    <format dxfId="364">
      <pivotArea dataOnly="0" labelOnly="1" fieldPosition="0">
        <references count="1">
          <reference field="8" count="0"/>
        </references>
      </pivotArea>
    </format>
    <format dxfId="363">
      <pivotArea dataOnly="0" labelOnly="1" fieldPosition="0">
        <references count="1">
          <reference field="8" count="0"/>
        </references>
      </pivotArea>
    </format>
    <format dxfId="362">
      <pivotArea dataOnly="0" labelOnly="1" fieldPosition="0">
        <references count="1">
          <reference field="8" count="0"/>
        </references>
      </pivotArea>
    </format>
    <format dxfId="361">
      <pivotArea dataOnly="0" labelOnly="1" fieldPosition="0">
        <references count="1">
          <reference field="8" count="0"/>
        </references>
      </pivotArea>
    </format>
    <format dxfId="360">
      <pivotArea dataOnly="0" labelOnly="1" fieldPosition="0">
        <references count="1">
          <reference field="8" count="0"/>
        </references>
      </pivotArea>
    </format>
    <format dxfId="359">
      <pivotArea dataOnly="0" labelOnly="1" fieldPosition="0">
        <references count="1">
          <reference field="8" count="0"/>
        </references>
      </pivotArea>
    </format>
    <format dxfId="358">
      <pivotArea dataOnly="0" labelOnly="1" fieldPosition="0">
        <references count="1">
          <reference field="8" count="0"/>
        </references>
      </pivotArea>
    </format>
    <format dxfId="357">
      <pivotArea dataOnly="0" labelOnly="1" fieldPosition="0">
        <references count="1">
          <reference field="8" count="0"/>
        </references>
      </pivotArea>
    </format>
    <format dxfId="356">
      <pivotArea dataOnly="0" labelOnly="1" fieldPosition="0">
        <references count="1">
          <reference field="8" count="0"/>
        </references>
      </pivotArea>
    </format>
    <format dxfId="355">
      <pivotArea dataOnly="0" labelOnly="1" fieldPosition="0">
        <references count="1">
          <reference field="8" count="0"/>
        </references>
      </pivotArea>
    </format>
    <format dxfId="354">
      <pivotArea dataOnly="0" labelOnly="1" fieldPosition="0">
        <references count="1">
          <reference field="8" count="0"/>
        </references>
      </pivotArea>
    </format>
    <format dxfId="353">
      <pivotArea dataOnly="0" labelOnly="1" fieldPosition="0">
        <references count="1">
          <reference field="4" count="0"/>
        </references>
      </pivotArea>
    </format>
    <format dxfId="352">
      <pivotArea dataOnly="0" labelOnly="1" fieldPosition="0">
        <references count="1">
          <reference field="4" count="0"/>
        </references>
      </pivotArea>
    </format>
    <format dxfId="351">
      <pivotArea dataOnly="0" labelOnly="1" fieldPosition="0">
        <references count="1">
          <reference field="4" count="0"/>
        </references>
      </pivotArea>
    </format>
    <format dxfId="350">
      <pivotArea dataOnly="0" labelOnly="1" fieldPosition="0">
        <references count="1">
          <reference field="4" count="0"/>
        </references>
      </pivotArea>
    </format>
    <format dxfId="349">
      <pivotArea dataOnly="0" labelOnly="1" fieldPosition="0">
        <references count="1">
          <reference field="4" count="0"/>
        </references>
      </pivotArea>
    </format>
    <format dxfId="348">
      <pivotArea dataOnly="0" labelOnly="1" fieldPosition="0">
        <references count="1">
          <reference field="4" count="0"/>
        </references>
      </pivotArea>
    </format>
    <format dxfId="347">
      <pivotArea dataOnly="0" labelOnly="1" fieldPosition="0">
        <references count="1">
          <reference field="4" count="0"/>
        </references>
      </pivotArea>
    </format>
    <format dxfId="346">
      <pivotArea dataOnly="0" labelOnly="1" fieldPosition="0">
        <references count="1">
          <reference field="4" count="0"/>
        </references>
      </pivotArea>
    </format>
    <format dxfId="345">
      <pivotArea dataOnly="0" labelOnly="1" fieldPosition="0">
        <references count="1">
          <reference field="4" count="0"/>
        </references>
      </pivotArea>
    </format>
    <format dxfId="344">
      <pivotArea dataOnly="0" labelOnly="1" fieldPosition="0">
        <references count="1">
          <reference field="4" count="0"/>
        </references>
      </pivotArea>
    </format>
    <format dxfId="343">
      <pivotArea dataOnly="0" labelOnly="1" fieldPosition="0">
        <references count="1">
          <reference field="4" count="0"/>
        </references>
      </pivotArea>
    </format>
    <format dxfId="342">
      <pivotArea dataOnly="0" labelOnly="1" fieldPosition="0">
        <references count="1">
          <reference field="4" count="0"/>
        </references>
      </pivotArea>
    </format>
    <format dxfId="341">
      <pivotArea dataOnly="0" labelOnly="1" fieldPosition="0">
        <references count="1">
          <reference field="4" count="0"/>
        </references>
      </pivotArea>
    </format>
    <format dxfId="340">
      <pivotArea dataOnly="0" labelOnly="1" fieldPosition="0">
        <references count="1">
          <reference field="4" count="0"/>
        </references>
      </pivotArea>
    </format>
    <format dxfId="339">
      <pivotArea dataOnly="0" labelOnly="1" fieldPosition="0">
        <references count="1">
          <reference field="4" count="0"/>
        </references>
      </pivotArea>
    </format>
    <format dxfId="338">
      <pivotArea dataOnly="0" labelOnly="1" fieldPosition="0">
        <references count="1">
          <reference field="4" count="0"/>
        </references>
      </pivotArea>
    </format>
    <format dxfId="337">
      <pivotArea dataOnly="0" labelOnly="1" fieldPosition="0">
        <references count="1">
          <reference field="4" count="0"/>
        </references>
      </pivotArea>
    </format>
    <format dxfId="336">
      <pivotArea dataOnly="0" labelOnly="1" fieldPosition="0">
        <references count="1">
          <reference field="4" count="0"/>
        </references>
      </pivotArea>
    </format>
    <format dxfId="335">
      <pivotArea dataOnly="0" labelOnly="1" fieldPosition="0">
        <references count="1">
          <reference field="4" count="0"/>
        </references>
      </pivotArea>
    </format>
    <format dxfId="334">
      <pivotArea dataOnly="0" labelOnly="1" fieldPosition="0">
        <references count="1">
          <reference field="4" count="0"/>
        </references>
      </pivotArea>
    </format>
    <format dxfId="333">
      <pivotArea dataOnly="0" labelOnly="1" fieldPosition="0">
        <references count="1">
          <reference field="4" count="0"/>
        </references>
      </pivotArea>
    </format>
    <format dxfId="332">
      <pivotArea dataOnly="0" labelOnly="1" fieldPosition="0">
        <references count="1">
          <reference field="4" count="0"/>
        </references>
      </pivotArea>
    </format>
    <format dxfId="331">
      <pivotArea dataOnly="0" labelOnly="1" fieldPosition="0">
        <references count="1">
          <reference field="4" count="0"/>
        </references>
      </pivotArea>
    </format>
    <format dxfId="330">
      <pivotArea dataOnly="0" labelOnly="1" fieldPosition="0">
        <references count="1">
          <reference field="4" count="0"/>
        </references>
      </pivotArea>
    </format>
    <format dxfId="329">
      <pivotArea dataOnly="0" labelOnly="1" fieldPosition="0">
        <references count="1">
          <reference field="4" count="0"/>
        </references>
      </pivotArea>
    </format>
    <format dxfId="328">
      <pivotArea dataOnly="0" labelOnly="1" fieldPosition="0">
        <references count="1">
          <reference field="4" count="0"/>
        </references>
      </pivotArea>
    </format>
    <format dxfId="327">
      <pivotArea dataOnly="0" labelOnly="1" fieldPosition="0">
        <references count="1">
          <reference field="4" count="0"/>
        </references>
      </pivotArea>
    </format>
    <format dxfId="326">
      <pivotArea dataOnly="0" labelOnly="1" fieldPosition="0">
        <references count="1">
          <reference field="4" count="0"/>
        </references>
      </pivotArea>
    </format>
    <format dxfId="325">
      <pivotArea dataOnly="0" labelOnly="1" fieldPosition="0">
        <references count="1">
          <reference field="4" count="0"/>
        </references>
      </pivotArea>
    </format>
    <format dxfId="324">
      <pivotArea dataOnly="0" labelOnly="1" fieldPosition="0">
        <references count="1">
          <reference field="4" count="0"/>
        </references>
      </pivotArea>
    </format>
    <format dxfId="323">
      <pivotArea dataOnly="0" labelOnly="1" fieldPosition="0">
        <references count="1">
          <reference field="4" count="0"/>
        </references>
      </pivotArea>
    </format>
    <format dxfId="322">
      <pivotArea dataOnly="0" labelOnly="1" fieldPosition="0">
        <references count="1">
          <reference field="4" count="0"/>
        </references>
      </pivotArea>
    </format>
    <format dxfId="321">
      <pivotArea collapsedLevelsAreSubtotals="1" fieldPosition="0">
        <references count="2">
          <reference field="4" count="1">
            <x v="8"/>
          </reference>
          <reference field="7" count="1" selected="0">
            <x v="5"/>
          </reference>
        </references>
      </pivotArea>
    </format>
    <format dxfId="320">
      <pivotArea collapsedLevelsAreSubtotals="1" fieldPosition="0">
        <references count="2">
          <reference field="4" count="1">
            <x v="10"/>
          </reference>
          <reference field="7" count="1" selected="0">
            <x v="5"/>
          </reference>
        </references>
      </pivotArea>
    </format>
    <format dxfId="319">
      <pivotArea dataOnly="0" labelOnly="1" fieldPosition="0">
        <references count="2">
          <reference field="4" count="1">
            <x v="8"/>
          </reference>
          <reference field="7" count="1" selected="0">
            <x v="5"/>
          </reference>
        </references>
      </pivotArea>
    </format>
    <format dxfId="318">
      <pivotArea dataOnly="0" labelOnly="1" fieldPosition="0">
        <references count="2">
          <reference field="4" count="1">
            <x v="10"/>
          </reference>
          <reference field="7" count="1" selected="0">
            <x v="5"/>
          </reference>
        </references>
      </pivotArea>
    </format>
    <format dxfId="317">
      <pivotArea dataOnly="0" labelOnly="1" fieldPosition="0">
        <references count="1">
          <reference field="4" count="0"/>
        </references>
      </pivotArea>
    </format>
    <format dxfId="316">
      <pivotArea dataOnly="0" labelOnly="1" fieldPosition="0">
        <references count="1">
          <reference field="4" count="0"/>
        </references>
      </pivotArea>
    </format>
    <format dxfId="315">
      <pivotArea dataOnly="0" labelOnly="1" fieldPosition="0">
        <references count="1">
          <reference field="4" count="0"/>
        </references>
      </pivotArea>
    </format>
    <format dxfId="314">
      <pivotArea dataOnly="0" labelOnly="1" fieldPosition="0">
        <references count="1">
          <reference field="4" count="0"/>
        </references>
      </pivotArea>
    </format>
    <format dxfId="313">
      <pivotArea dataOnly="0" labelOnly="1" fieldPosition="0">
        <references count="1">
          <reference field="4" count="0"/>
        </references>
      </pivotArea>
    </format>
    <format dxfId="312">
      <pivotArea dataOnly="0" labelOnly="1" fieldPosition="0">
        <references count="1">
          <reference field="4" count="0"/>
        </references>
      </pivotArea>
    </format>
    <format dxfId="311">
      <pivotArea dataOnly="0" labelOnly="1" fieldPosition="0">
        <references count="1">
          <reference field="6" count="0"/>
        </references>
      </pivotArea>
    </format>
    <format dxfId="310">
      <pivotArea dataOnly="0" labelOnly="1" fieldPosition="0">
        <references count="1">
          <reference field="6" count="0"/>
        </references>
      </pivotArea>
    </format>
    <format dxfId="309">
      <pivotArea dataOnly="0" labelOnly="1" fieldPosition="0">
        <references count="1">
          <reference field="6" count="0"/>
        </references>
      </pivotArea>
    </format>
    <format dxfId="308">
      <pivotArea dataOnly="0" labelOnly="1" fieldPosition="0">
        <references count="1">
          <reference field="6" count="0"/>
        </references>
      </pivotArea>
    </format>
    <format dxfId="307">
      <pivotArea dataOnly="0" labelOnly="1" fieldPosition="0">
        <references count="1">
          <reference field="6" count="0"/>
        </references>
      </pivotArea>
    </format>
    <format dxfId="306">
      <pivotArea dataOnly="0" labelOnly="1" fieldPosition="0">
        <references count="1">
          <reference field="6" count="0"/>
        </references>
      </pivotArea>
    </format>
    <format dxfId="305">
      <pivotArea dataOnly="0" labelOnly="1" fieldPosition="0">
        <references count="1">
          <reference field="6" count="0"/>
        </references>
      </pivotArea>
    </format>
    <format dxfId="304">
      <pivotArea dataOnly="0" labelOnly="1" fieldPosition="0">
        <references count="1">
          <reference field="6" count="0"/>
        </references>
      </pivotArea>
    </format>
    <format dxfId="303">
      <pivotArea dataOnly="0" labelOnly="1" fieldPosition="0">
        <references count="1">
          <reference field="6" count="0"/>
        </references>
      </pivotArea>
    </format>
    <format dxfId="302">
      <pivotArea dataOnly="0" labelOnly="1" fieldPosition="0">
        <references count="1">
          <reference field="6" count="0"/>
        </references>
      </pivotArea>
    </format>
    <format dxfId="301">
      <pivotArea dataOnly="0" labelOnly="1" fieldPosition="0">
        <references count="1">
          <reference field="6" count="0"/>
        </references>
      </pivotArea>
    </format>
    <format dxfId="300">
      <pivotArea dataOnly="0" labelOnly="1" fieldPosition="0">
        <references count="1">
          <reference field="6" count="0"/>
        </references>
      </pivotArea>
    </format>
    <format dxfId="299">
      <pivotArea dataOnly="0" labelOnly="1" fieldPosition="0">
        <references count="1">
          <reference field="6" count="0"/>
        </references>
      </pivotArea>
    </format>
    <format dxfId="298">
      <pivotArea dataOnly="0" labelOnly="1" fieldPosition="0">
        <references count="1">
          <reference field="6" count="0"/>
        </references>
      </pivotArea>
    </format>
    <format dxfId="297">
      <pivotArea dataOnly="0" labelOnly="1" fieldPosition="0">
        <references count="1">
          <reference field="6" count="0"/>
        </references>
      </pivotArea>
    </format>
    <format dxfId="296">
      <pivotArea dataOnly="0" labelOnly="1" fieldPosition="0">
        <references count="1">
          <reference field="6" count="0"/>
        </references>
      </pivotArea>
    </format>
    <format dxfId="295">
      <pivotArea dataOnly="0" labelOnly="1" fieldPosition="0">
        <references count="1">
          <reference field="6" count="0"/>
        </references>
      </pivotArea>
    </format>
    <format dxfId="294">
      <pivotArea dataOnly="0" labelOnly="1" fieldPosition="0">
        <references count="1">
          <reference field="6" count="0"/>
        </references>
      </pivotArea>
    </format>
    <format dxfId="293">
      <pivotArea dataOnly="0" labelOnly="1" fieldPosition="0">
        <references count="1">
          <reference field="6" count="0"/>
        </references>
      </pivotArea>
    </format>
    <format dxfId="292">
      <pivotArea dataOnly="0" labelOnly="1" fieldPosition="0">
        <references count="1">
          <reference field="6" count="0"/>
        </references>
      </pivotArea>
    </format>
    <format dxfId="291">
      <pivotArea dataOnly="0" labelOnly="1" fieldPosition="0">
        <references count="1">
          <reference field="6" count="0"/>
        </references>
      </pivotArea>
    </format>
    <format dxfId="290">
      <pivotArea dataOnly="0" labelOnly="1" fieldPosition="0">
        <references count="1">
          <reference field="6" count="0"/>
        </references>
      </pivotArea>
    </format>
    <format dxfId="289">
      <pivotArea dataOnly="0" labelOnly="1" fieldPosition="0">
        <references count="1">
          <reference field="6" count="0"/>
        </references>
      </pivotArea>
    </format>
    <format dxfId="288">
      <pivotArea dataOnly="0" labelOnly="1" fieldPosition="0">
        <references count="1">
          <reference field="6" count="0"/>
        </references>
      </pivotArea>
    </format>
    <format dxfId="287">
      <pivotArea dataOnly="0" labelOnly="1" fieldPosition="0">
        <references count="1">
          <reference field="6" count="0"/>
        </references>
      </pivotArea>
    </format>
    <format dxfId="286">
      <pivotArea dataOnly="0" labelOnly="1" fieldPosition="0">
        <references count="1">
          <reference field="6" count="0"/>
        </references>
      </pivotArea>
    </format>
    <format dxfId="285">
      <pivotArea dataOnly="0" labelOnly="1" fieldPosition="0">
        <references count="1">
          <reference field="6" count="0"/>
        </references>
      </pivotArea>
    </format>
    <format dxfId="284">
      <pivotArea dataOnly="0" labelOnly="1" fieldPosition="0">
        <references count="1">
          <reference field="6" count="0"/>
        </references>
      </pivotArea>
    </format>
    <format dxfId="283">
      <pivotArea dataOnly="0" labelOnly="1" fieldPosition="0">
        <references count="1">
          <reference field="6" count="0"/>
        </references>
      </pivotArea>
    </format>
    <format dxfId="282">
      <pivotArea dataOnly="0" labelOnly="1" fieldPosition="0">
        <references count="1">
          <reference field="6" count="0"/>
        </references>
      </pivotArea>
    </format>
    <format dxfId="281">
      <pivotArea dataOnly="0" labelOnly="1" fieldPosition="0">
        <references count="1">
          <reference field="6" count="0"/>
        </references>
      </pivotArea>
    </format>
    <format dxfId="280">
      <pivotArea dataOnly="0" labelOnly="1" fieldPosition="0">
        <references count="1">
          <reference field="6" count="0"/>
        </references>
      </pivotArea>
    </format>
    <format dxfId="279">
      <pivotArea dataOnly="0" labelOnly="1" fieldPosition="0">
        <references count="1">
          <reference field="6" count="0"/>
        </references>
      </pivotArea>
    </format>
    <format dxfId="278">
      <pivotArea dataOnly="0" labelOnly="1" fieldPosition="0">
        <references count="1">
          <reference field="6" count="0"/>
        </references>
      </pivotArea>
    </format>
    <format dxfId="277">
      <pivotArea dataOnly="0" labelOnly="1" fieldPosition="0">
        <references count="1">
          <reference field="8" count="0"/>
        </references>
      </pivotArea>
    </format>
    <format dxfId="276">
      <pivotArea dataOnly="0" labelOnly="1" fieldPosition="0">
        <references count="1">
          <reference field="8" count="0"/>
        </references>
      </pivotArea>
    </format>
    <format dxfId="275">
      <pivotArea dataOnly="0" labelOnly="1" fieldPosition="0">
        <references count="1">
          <reference field="8" count="0"/>
        </references>
      </pivotArea>
    </format>
    <format dxfId="274">
      <pivotArea dataOnly="0" labelOnly="1" fieldPosition="0">
        <references count="1">
          <reference field="8" count="0"/>
        </references>
      </pivotArea>
    </format>
    <format dxfId="273">
      <pivotArea dataOnly="0" labelOnly="1" fieldPosition="0">
        <references count="1">
          <reference field="8" count="0"/>
        </references>
      </pivotArea>
    </format>
    <format dxfId="272">
      <pivotArea dataOnly="0" labelOnly="1" fieldPosition="0">
        <references count="1">
          <reference field="8" count="0"/>
        </references>
      </pivotArea>
    </format>
    <format dxfId="271">
      <pivotArea dataOnly="0" labelOnly="1" fieldPosition="0">
        <references count="1">
          <reference field="8" count="0"/>
        </references>
      </pivotArea>
    </format>
    <format dxfId="270">
      <pivotArea dataOnly="0" labelOnly="1" fieldPosition="0">
        <references count="1">
          <reference field="8" count="0"/>
        </references>
      </pivotArea>
    </format>
    <format dxfId="269">
      <pivotArea dataOnly="0" labelOnly="1" fieldPosition="0">
        <references count="1">
          <reference field="8" count="0"/>
        </references>
      </pivotArea>
    </format>
    <format dxfId="268">
      <pivotArea dataOnly="0" labelOnly="1" fieldPosition="0">
        <references count="1">
          <reference field="8" count="0"/>
        </references>
      </pivotArea>
    </format>
    <format dxfId="267">
      <pivotArea dataOnly="0" labelOnly="1" fieldPosition="0">
        <references count="1">
          <reference field="8" count="0"/>
        </references>
      </pivotArea>
    </format>
    <format dxfId="266">
      <pivotArea dataOnly="0" labelOnly="1" fieldPosition="0">
        <references count="1">
          <reference field="8" count="0"/>
        </references>
      </pivotArea>
    </format>
    <format dxfId="265">
      <pivotArea dataOnly="0" labelOnly="1" fieldPosition="0">
        <references count="1">
          <reference field="8" count="0"/>
        </references>
      </pivotArea>
    </format>
    <format dxfId="264">
      <pivotArea dataOnly="0" labelOnly="1" fieldPosition="0">
        <references count="1">
          <reference field="8" count="0"/>
        </references>
      </pivotArea>
    </format>
    <format dxfId="263">
      <pivotArea dataOnly="0" labelOnly="1" fieldPosition="0">
        <references count="1">
          <reference field="8" count="0"/>
        </references>
      </pivotArea>
    </format>
    <format dxfId="262">
      <pivotArea dataOnly="0" labelOnly="1" fieldPosition="0">
        <references count="1">
          <reference field="8" count="0"/>
        </references>
      </pivotArea>
    </format>
    <format dxfId="261">
      <pivotArea dataOnly="0" labelOnly="1" fieldPosition="0">
        <references count="1">
          <reference field="8" count="0"/>
        </references>
      </pivotArea>
    </format>
    <format dxfId="260">
      <pivotArea dataOnly="0" labelOnly="1" fieldPosition="0">
        <references count="1">
          <reference field="8" count="0"/>
        </references>
      </pivotArea>
    </format>
    <format dxfId="259">
      <pivotArea dataOnly="0" labelOnly="1" fieldPosition="0">
        <references count="1">
          <reference field="8" count="0"/>
        </references>
      </pivotArea>
    </format>
    <format dxfId="258">
      <pivotArea dataOnly="0" labelOnly="1" fieldPosition="0">
        <references count="1">
          <reference field="8" count="0"/>
        </references>
      </pivotArea>
    </format>
    <format dxfId="257">
      <pivotArea dataOnly="0" labelOnly="1" fieldPosition="0">
        <references count="1">
          <reference field="8" count="0"/>
        </references>
      </pivotArea>
    </format>
    <format dxfId="256">
      <pivotArea dataOnly="0" labelOnly="1" fieldPosition="0">
        <references count="1">
          <reference field="8" count="0"/>
        </references>
      </pivotArea>
    </format>
    <format dxfId="255">
      <pivotArea dataOnly="0" labelOnly="1" fieldPosition="0">
        <references count="1">
          <reference field="8" count="0"/>
        </references>
      </pivotArea>
    </format>
    <format dxfId="254">
      <pivotArea dataOnly="0" labelOnly="1" fieldPosition="0">
        <references count="1">
          <reference field="8" count="0"/>
        </references>
      </pivotArea>
    </format>
    <format dxfId="253">
      <pivotArea dataOnly="0" labelOnly="1" fieldPosition="0">
        <references count="1">
          <reference field="8" count="0"/>
        </references>
      </pivotArea>
    </format>
    <format dxfId="252">
      <pivotArea dataOnly="0" labelOnly="1" fieldPosition="0">
        <references count="1">
          <reference field="8" count="0"/>
        </references>
      </pivotArea>
    </format>
    <format dxfId="251">
      <pivotArea dataOnly="0" labelOnly="1" fieldPosition="0">
        <references count="1">
          <reference field="8" count="0"/>
        </references>
      </pivotArea>
    </format>
    <format dxfId="250">
      <pivotArea dataOnly="0" labelOnly="1" fieldPosition="0">
        <references count="1">
          <reference field="8" count="0"/>
        </references>
      </pivotArea>
    </format>
    <format dxfId="249">
      <pivotArea dataOnly="0" labelOnly="1" fieldPosition="0">
        <references count="1">
          <reference field="8" count="0"/>
        </references>
      </pivotArea>
    </format>
    <format dxfId="248">
      <pivotArea dataOnly="0" labelOnly="1" fieldPosition="0">
        <references count="1">
          <reference field="8" count="0"/>
        </references>
      </pivotArea>
    </format>
    <format dxfId="247">
      <pivotArea dataOnly="0" labelOnly="1" fieldPosition="0">
        <references count="1">
          <reference field="8" count="0"/>
        </references>
      </pivotArea>
    </format>
    <format dxfId="246">
      <pivotArea dataOnly="0" labelOnly="1" fieldPosition="0">
        <references count="1">
          <reference field="8" count="0"/>
        </references>
      </pivotArea>
    </format>
    <format dxfId="245">
      <pivotArea dataOnly="0" labelOnly="1" fieldPosition="0">
        <references count="1">
          <reference field="8" count="0"/>
        </references>
      </pivotArea>
    </format>
    <format dxfId="244">
      <pivotArea dataOnly="0" labelOnly="1" fieldPosition="0">
        <references count="1">
          <reference field="8" count="0"/>
        </references>
      </pivotArea>
    </format>
    <format dxfId="243">
      <pivotArea dataOnly="0" labelOnly="1" fieldPosition="0">
        <references count="2">
          <reference field="4" count="1">
            <x v="10"/>
          </reference>
          <reference field="7" count="1" selected="0">
            <x v="5"/>
          </reference>
        </references>
      </pivotArea>
    </format>
    <format dxfId="242">
      <pivotArea collapsedLevelsAreSubtotals="1" fieldPosition="0">
        <references count="2">
          <reference field="4" count="1">
            <x v="10"/>
          </reference>
          <reference field="7" count="1" selected="0">
            <x v="5"/>
          </reference>
        </references>
      </pivotArea>
    </format>
    <format dxfId="241">
      <pivotArea dataOnly="0" labelOnly="1" fieldPosition="0">
        <references count="2">
          <reference field="4" count="1">
            <x v="8"/>
          </reference>
          <reference field="7" count="1" selected="0">
            <x v="5"/>
          </reference>
        </references>
      </pivotArea>
    </format>
    <format dxfId="240">
      <pivotArea collapsedLevelsAreSubtotals="1" fieldPosition="0">
        <references count="2">
          <reference field="4" count="1">
            <x v="8"/>
          </reference>
          <reference field="7" count="1" selected="0">
            <x v="5"/>
          </reference>
        </references>
      </pivotArea>
    </format>
    <format dxfId="239">
      <pivotArea dataOnly="0" labelOnly="1" fieldPosition="0">
        <references count="2">
          <reference field="4" count="1">
            <x v="8"/>
          </reference>
          <reference field="7" count="1" selected="0">
            <x v="5"/>
          </reference>
        </references>
      </pivotArea>
    </format>
    <format dxfId="238">
      <pivotArea dataOnly="0" labelOnly="1" fieldPosition="0">
        <references count="2">
          <reference field="4" count="1">
            <x v="10"/>
          </reference>
          <reference field="7" count="1" selected="0">
            <x v="5"/>
          </reference>
        </references>
      </pivotArea>
    </format>
    <format dxfId="237">
      <pivotArea collapsedLevelsAreSubtotals="1" fieldPosition="0">
        <references count="2">
          <reference field="4" count="1">
            <x v="8"/>
          </reference>
          <reference field="7" count="1" selected="0">
            <x v="5"/>
          </reference>
        </references>
      </pivotArea>
    </format>
    <format dxfId="236">
      <pivotArea collapsedLevelsAreSubtotals="1" fieldPosition="0">
        <references count="2">
          <reference field="4" count="1">
            <x v="10"/>
          </reference>
          <reference field="7" count="1" selected="0">
            <x v="5"/>
          </reference>
        </references>
      </pivotArea>
    </format>
    <format dxfId="235">
      <pivotArea dataOnly="0" labelOnly="1" fieldPosition="0">
        <references count="1">
          <reference field="4" count="0"/>
        </references>
      </pivotArea>
    </format>
    <format dxfId="234">
      <pivotArea dataOnly="0" labelOnly="1" fieldPosition="0">
        <references count="1">
          <reference field="4" count="0"/>
        </references>
      </pivotArea>
    </format>
    <format dxfId="233">
      <pivotArea dataOnly="0" labelOnly="1" fieldPosition="0">
        <references count="1">
          <reference field="4" count="0"/>
        </references>
      </pivotArea>
    </format>
    <format dxfId="232">
      <pivotArea dataOnly="0" labelOnly="1" fieldPosition="0">
        <references count="1">
          <reference field="4" count="0"/>
        </references>
      </pivotArea>
    </format>
    <format dxfId="231">
      <pivotArea dataOnly="0" labelOnly="1" fieldPosition="0">
        <references count="1">
          <reference field="4" count="0"/>
        </references>
      </pivotArea>
    </format>
    <format dxfId="230">
      <pivotArea dataOnly="0" labelOnly="1" fieldPosition="0">
        <references count="1">
          <reference field="4" count="0"/>
        </references>
      </pivotArea>
    </format>
    <format dxfId="229">
      <pivotArea dataOnly="0" labelOnly="1" fieldPosition="0">
        <references count="1">
          <reference field="4" count="0"/>
        </references>
      </pivotArea>
    </format>
    <format dxfId="228">
      <pivotArea dataOnly="0" labelOnly="1" fieldPosition="0">
        <references count="1">
          <reference field="4" count="0"/>
        </references>
      </pivotArea>
    </format>
    <format dxfId="227">
      <pivotArea dataOnly="0" labelOnly="1" fieldPosition="0">
        <references count="1">
          <reference field="6" count="0"/>
        </references>
      </pivotArea>
    </format>
    <format dxfId="226">
      <pivotArea dataOnly="0" labelOnly="1" fieldPosition="0">
        <references count="1">
          <reference field="6" count="0"/>
        </references>
      </pivotArea>
    </format>
    <format dxfId="225">
      <pivotArea dataOnly="0" labelOnly="1" fieldPosition="0">
        <references count="1">
          <reference field="6" count="0"/>
        </references>
      </pivotArea>
    </format>
    <format dxfId="224">
      <pivotArea dataOnly="0" labelOnly="1" fieldPosition="0">
        <references count="1">
          <reference field="6" count="0"/>
        </references>
      </pivotArea>
    </format>
    <format dxfId="223">
      <pivotArea dataOnly="0" labelOnly="1" fieldPosition="0">
        <references count="1">
          <reference field="6" count="0"/>
        </references>
      </pivotArea>
    </format>
    <format dxfId="222">
      <pivotArea dataOnly="0" labelOnly="1" fieldPosition="0">
        <references count="1">
          <reference field="6" count="0"/>
        </references>
      </pivotArea>
    </format>
    <format dxfId="221">
      <pivotArea dataOnly="0" labelOnly="1" fieldPosition="0">
        <references count="1">
          <reference field="6" count="0"/>
        </references>
      </pivotArea>
    </format>
    <format dxfId="220">
      <pivotArea dataOnly="0" labelOnly="1" fieldPosition="0">
        <references count="1">
          <reference field="6" count="0"/>
        </references>
      </pivotArea>
    </format>
    <format dxfId="219">
      <pivotArea dataOnly="0" labelOnly="1" fieldPosition="0">
        <references count="1">
          <reference field="6" count="0"/>
        </references>
      </pivotArea>
    </format>
    <format dxfId="218">
      <pivotArea dataOnly="0" labelOnly="1" fieldPosition="0">
        <references count="1">
          <reference field="6" count="0"/>
        </references>
      </pivotArea>
    </format>
    <format dxfId="217">
      <pivotArea dataOnly="0" labelOnly="1" fieldPosition="0">
        <references count="1">
          <reference field="6" count="0"/>
        </references>
      </pivotArea>
    </format>
    <format dxfId="216">
      <pivotArea dataOnly="0" labelOnly="1" fieldPosition="0">
        <references count="1">
          <reference field="6" count="0"/>
        </references>
      </pivotArea>
    </format>
    <format dxfId="215">
      <pivotArea dataOnly="0" labelOnly="1" fieldPosition="0">
        <references count="1">
          <reference field="6" count="0"/>
        </references>
      </pivotArea>
    </format>
    <format dxfId="214">
      <pivotArea dataOnly="0" labelOnly="1" fieldPosition="0">
        <references count="1">
          <reference field="6" count="0"/>
        </references>
      </pivotArea>
    </format>
    <format dxfId="213">
      <pivotArea dataOnly="0" labelOnly="1" fieldPosition="0">
        <references count="1">
          <reference field="6" count="0"/>
        </references>
      </pivotArea>
    </format>
    <format dxfId="212">
      <pivotArea dataOnly="0" labelOnly="1" fieldPosition="0">
        <references count="1">
          <reference field="6" count="0"/>
        </references>
      </pivotArea>
    </format>
    <format dxfId="211">
      <pivotArea dataOnly="0" labelOnly="1" fieldPosition="0">
        <references count="1">
          <reference field="6" count="0"/>
        </references>
      </pivotArea>
    </format>
    <format dxfId="210">
      <pivotArea dataOnly="0" labelOnly="1" fieldPosition="0">
        <references count="1">
          <reference field="6" count="0"/>
        </references>
      </pivotArea>
    </format>
    <format dxfId="209">
      <pivotArea dataOnly="0" labelOnly="1" fieldPosition="0">
        <references count="1">
          <reference field="6" count="0"/>
        </references>
      </pivotArea>
    </format>
    <format dxfId="208">
      <pivotArea dataOnly="0" labelOnly="1" fieldPosition="0">
        <references count="1">
          <reference field="6" count="0"/>
        </references>
      </pivotArea>
    </format>
    <format dxfId="207">
      <pivotArea dataOnly="0" labelOnly="1" fieldPosition="0">
        <references count="1">
          <reference field="6" count="0"/>
        </references>
      </pivotArea>
    </format>
    <format dxfId="206">
      <pivotArea dataOnly="0" labelOnly="1" fieldPosition="0">
        <references count="1">
          <reference field="6" count="0"/>
        </references>
      </pivotArea>
    </format>
    <format dxfId="205">
      <pivotArea dataOnly="0" labelOnly="1" fieldPosition="0">
        <references count="1">
          <reference field="6" count="0"/>
        </references>
      </pivotArea>
    </format>
    <format dxfId="204">
      <pivotArea dataOnly="0" labelOnly="1" fieldPosition="0">
        <references count="1">
          <reference field="6" count="0"/>
        </references>
      </pivotArea>
    </format>
    <format dxfId="203">
      <pivotArea dataOnly="0" labelOnly="1" fieldPosition="0">
        <references count="1">
          <reference field="6" count="0"/>
        </references>
      </pivotArea>
    </format>
    <format dxfId="202">
      <pivotArea dataOnly="0" labelOnly="1" fieldPosition="0">
        <references count="1">
          <reference field="6" count="0"/>
        </references>
      </pivotArea>
    </format>
    <format dxfId="201">
      <pivotArea dataOnly="0" labelOnly="1" fieldPosition="0">
        <references count="1">
          <reference field="6" count="0"/>
        </references>
      </pivotArea>
    </format>
    <format dxfId="200">
      <pivotArea dataOnly="0" labelOnly="1" fieldPosition="0">
        <references count="1">
          <reference field="6" count="0"/>
        </references>
      </pivotArea>
    </format>
    <format dxfId="199">
      <pivotArea dataOnly="0" labelOnly="1" fieldPosition="0">
        <references count="1">
          <reference field="6" count="0"/>
        </references>
      </pivotArea>
    </format>
    <format dxfId="198">
      <pivotArea dataOnly="0" labelOnly="1" fieldPosition="0">
        <references count="1">
          <reference field="6" count="0"/>
        </references>
      </pivotArea>
    </format>
    <format dxfId="197">
      <pivotArea dataOnly="0" labelOnly="1" fieldPosition="0">
        <references count="1">
          <reference field="6" count="0"/>
        </references>
      </pivotArea>
    </format>
    <format dxfId="196">
      <pivotArea dataOnly="0" labelOnly="1" fieldPosition="0">
        <references count="1">
          <reference field="8" count="0"/>
        </references>
      </pivotArea>
    </format>
    <format dxfId="195">
      <pivotArea dataOnly="0" labelOnly="1" fieldPosition="0">
        <references count="1">
          <reference field="8" count="0"/>
        </references>
      </pivotArea>
    </format>
    <format dxfId="194">
      <pivotArea dataOnly="0" labelOnly="1" fieldPosition="0">
        <references count="1">
          <reference field="8" count="0"/>
        </references>
      </pivotArea>
    </format>
    <format dxfId="193">
      <pivotArea dataOnly="0" labelOnly="1" fieldPosition="0">
        <references count="1">
          <reference field="8" count="0"/>
        </references>
      </pivotArea>
    </format>
    <format dxfId="192">
      <pivotArea dataOnly="0" labelOnly="1" fieldPosition="0">
        <references count="1">
          <reference field="8" count="0"/>
        </references>
      </pivotArea>
    </format>
    <format dxfId="191">
      <pivotArea dataOnly="0" labelOnly="1" fieldPosition="0">
        <references count="1">
          <reference field="8" count="0"/>
        </references>
      </pivotArea>
    </format>
    <format dxfId="190">
      <pivotArea dataOnly="0" labelOnly="1" fieldPosition="0">
        <references count="1">
          <reference field="8" count="0"/>
        </references>
      </pivotArea>
    </format>
    <format dxfId="189">
      <pivotArea dataOnly="0" labelOnly="1" fieldPosition="0">
        <references count="1">
          <reference field="8" count="0"/>
        </references>
      </pivotArea>
    </format>
    <format dxfId="188">
      <pivotArea dataOnly="0" labelOnly="1" fieldPosition="0">
        <references count="1">
          <reference field="8" count="0"/>
        </references>
      </pivotArea>
    </format>
    <format dxfId="187">
      <pivotArea dataOnly="0" labelOnly="1" fieldPosition="0">
        <references count="1">
          <reference field="8" count="0"/>
        </references>
      </pivotArea>
    </format>
    <format dxfId="186">
      <pivotArea dataOnly="0" labelOnly="1" fieldPosition="0">
        <references count="1">
          <reference field="8" count="0"/>
        </references>
      </pivotArea>
    </format>
    <format dxfId="185">
      <pivotArea dataOnly="0" labelOnly="1" fieldPosition="0">
        <references count="1">
          <reference field="8" count="0"/>
        </references>
      </pivotArea>
    </format>
    <format dxfId="184">
      <pivotArea dataOnly="0" labelOnly="1" fieldPosition="0">
        <references count="1">
          <reference field="8" count="0"/>
        </references>
      </pivotArea>
    </format>
    <format dxfId="183">
      <pivotArea dataOnly="0" labelOnly="1" fieldPosition="0">
        <references count="1">
          <reference field="8" count="0"/>
        </references>
      </pivotArea>
    </format>
    <format dxfId="182">
      <pivotArea dataOnly="0" labelOnly="1" fieldPosition="0">
        <references count="1">
          <reference field="8" count="0"/>
        </references>
      </pivotArea>
    </format>
    <format dxfId="181">
      <pivotArea dataOnly="0" labelOnly="1" fieldPosition="0">
        <references count="1">
          <reference field="8" count="0"/>
        </references>
      </pivotArea>
    </format>
    <format dxfId="180">
      <pivotArea dataOnly="0" labelOnly="1" fieldPosition="0">
        <references count="1">
          <reference field="8" count="0"/>
        </references>
      </pivotArea>
    </format>
    <format dxfId="179">
      <pivotArea dataOnly="0" labelOnly="1" fieldPosition="0">
        <references count="1">
          <reference field="8" count="0"/>
        </references>
      </pivotArea>
    </format>
    <format dxfId="178">
      <pivotArea dataOnly="0" labelOnly="1" fieldPosition="0">
        <references count="1">
          <reference field="8" count="0"/>
        </references>
      </pivotArea>
    </format>
    <format dxfId="177">
      <pivotArea dataOnly="0" labelOnly="1" fieldPosition="0">
        <references count="1">
          <reference field="8" count="0"/>
        </references>
      </pivotArea>
    </format>
    <format dxfId="176">
      <pivotArea dataOnly="0" labelOnly="1" fieldPosition="0">
        <references count="1">
          <reference field="8" count="0"/>
        </references>
      </pivotArea>
    </format>
    <format dxfId="175">
      <pivotArea dataOnly="0" labelOnly="1" fieldPosition="0">
        <references count="1">
          <reference field="8" count="0"/>
        </references>
      </pivotArea>
    </format>
    <format dxfId="174">
      <pivotArea dataOnly="0" labelOnly="1" fieldPosition="0">
        <references count="1">
          <reference field="8" count="0"/>
        </references>
      </pivotArea>
    </format>
    <format dxfId="173">
      <pivotArea dataOnly="0" labelOnly="1" fieldPosition="0">
        <references count="1">
          <reference field="8" count="0"/>
        </references>
      </pivotArea>
    </format>
    <format dxfId="172">
      <pivotArea dataOnly="0" labelOnly="1" fieldPosition="0">
        <references count="1">
          <reference field="8" count="0"/>
        </references>
      </pivotArea>
    </format>
    <format dxfId="171">
      <pivotArea dataOnly="0" labelOnly="1" fieldPosition="0">
        <references count="1">
          <reference field="8" count="0"/>
        </references>
      </pivotArea>
    </format>
    <format dxfId="170">
      <pivotArea dataOnly="0" labelOnly="1" fieldPosition="0">
        <references count="1">
          <reference field="8" count="0"/>
        </references>
      </pivotArea>
    </format>
    <format dxfId="169">
      <pivotArea dataOnly="0" labelOnly="1" fieldPosition="0">
        <references count="1">
          <reference field="8" count="0"/>
        </references>
      </pivotArea>
    </format>
    <format dxfId="168">
      <pivotArea dataOnly="0" labelOnly="1" fieldPosition="0">
        <references count="1">
          <reference field="8" count="0"/>
        </references>
      </pivotArea>
    </format>
    <format dxfId="167">
      <pivotArea dataOnly="0" labelOnly="1" fieldPosition="0">
        <references count="1">
          <reference field="8" count="0"/>
        </references>
      </pivotArea>
    </format>
    <format dxfId="166">
      <pivotArea dataOnly="0" labelOnly="1" fieldPosition="0">
        <references count="1">
          <reference field="8" count="0"/>
        </references>
      </pivotArea>
    </format>
    <format dxfId="165">
      <pivotArea collapsedLevelsAreSubtotals="1" fieldPosition="0">
        <references count="5">
          <reference field="0" count="1">
            <x v="36"/>
          </reference>
          <reference field="4" count="1" selected="0">
            <x v="13"/>
          </reference>
          <reference field="6" count="1" selected="0">
            <x v="1"/>
          </reference>
          <reference field="7" count="1" selected="0">
            <x v="0"/>
          </reference>
          <reference field="8" count="1" selected="0">
            <x v="2"/>
          </reference>
        </references>
      </pivotArea>
    </format>
    <format dxfId="164">
      <pivotArea collapsedLevelsAreSubtotals="1" fieldPosition="0">
        <references count="5">
          <reference field="0" count="1">
            <x v="137"/>
          </reference>
          <reference field="4" count="1" selected="0">
            <x v="7"/>
          </reference>
          <reference field="6" count="1" selected="0">
            <x v="3"/>
          </reference>
          <reference field="7" count="1" selected="0">
            <x v="1"/>
          </reference>
          <reference field="8" count="1" selected="0">
            <x v="2"/>
          </reference>
        </references>
      </pivotArea>
    </format>
    <format dxfId="163">
      <pivotArea collapsedLevelsAreSubtotals="1" fieldPosition="0">
        <references count="5">
          <reference field="0" count="1">
            <x v="137"/>
          </reference>
          <reference field="4" count="1" selected="0">
            <x v="7"/>
          </reference>
          <reference field="6" count="1" selected="0">
            <x v="3"/>
          </reference>
          <reference field="7" count="1" selected="0">
            <x v="1"/>
          </reference>
          <reference field="8" count="1" selected="0">
            <x v="2"/>
          </reference>
        </references>
      </pivotArea>
    </format>
    <format dxfId="162">
      <pivotArea dataOnly="0" labelOnly="1" fieldPosition="0">
        <references count="1">
          <reference field="4" count="0"/>
        </references>
      </pivotArea>
    </format>
    <format dxfId="161">
      <pivotArea dataOnly="0" labelOnly="1" fieldPosition="0">
        <references count="1">
          <reference field="4" count="0"/>
        </references>
      </pivotArea>
    </format>
    <format dxfId="160">
      <pivotArea dataOnly="0" labelOnly="1" fieldPosition="0">
        <references count="1">
          <reference field="4" count="0"/>
        </references>
      </pivotArea>
    </format>
    <format dxfId="159">
      <pivotArea dataOnly="0" labelOnly="1" fieldPosition="0">
        <references count="1">
          <reference field="4" count="0"/>
        </references>
      </pivotArea>
    </format>
    <format dxfId="158">
      <pivotArea dataOnly="0" labelOnly="1" fieldPosition="0">
        <references count="1">
          <reference field="4" count="0"/>
        </references>
      </pivotArea>
    </format>
    <format dxfId="157">
      <pivotArea dataOnly="0" labelOnly="1" fieldPosition="0">
        <references count="1">
          <reference field="4" count="0"/>
        </references>
      </pivotArea>
    </format>
    <format dxfId="156">
      <pivotArea dataOnly="0" labelOnly="1" fieldPosition="0">
        <references count="1">
          <reference field="4" count="0"/>
        </references>
      </pivotArea>
    </format>
    <format dxfId="155">
      <pivotArea dataOnly="0" labelOnly="1" fieldPosition="0">
        <references count="1">
          <reference field="6" count="0"/>
        </references>
      </pivotArea>
    </format>
    <format dxfId="154">
      <pivotArea dataOnly="0" labelOnly="1" fieldPosition="0">
        <references count="1">
          <reference field="6" count="0"/>
        </references>
      </pivotArea>
    </format>
    <format dxfId="153">
      <pivotArea dataOnly="0" labelOnly="1" fieldPosition="0">
        <references count="1">
          <reference field="6" count="0"/>
        </references>
      </pivotArea>
    </format>
    <format dxfId="152">
      <pivotArea dataOnly="0" labelOnly="1" fieldPosition="0">
        <references count="1">
          <reference field="6" count="0"/>
        </references>
      </pivotArea>
    </format>
    <format dxfId="151">
      <pivotArea dataOnly="0" labelOnly="1" fieldPosition="0">
        <references count="1">
          <reference field="6" count="0"/>
        </references>
      </pivotArea>
    </format>
    <format dxfId="150">
      <pivotArea dataOnly="0" labelOnly="1" fieldPosition="0">
        <references count="1">
          <reference field="6" count="0"/>
        </references>
      </pivotArea>
    </format>
    <format dxfId="149">
      <pivotArea dataOnly="0" labelOnly="1" fieldPosition="0">
        <references count="1">
          <reference field="6" count="0"/>
        </references>
      </pivotArea>
    </format>
    <format dxfId="148">
      <pivotArea dataOnly="0" labelOnly="1" fieldPosition="0">
        <references count="1">
          <reference field="6" count="0"/>
        </references>
      </pivotArea>
    </format>
    <format dxfId="147">
      <pivotArea dataOnly="0" labelOnly="1" fieldPosition="0">
        <references count="1">
          <reference field="6" count="0"/>
        </references>
      </pivotArea>
    </format>
    <format dxfId="146">
      <pivotArea dataOnly="0" labelOnly="1" fieldPosition="0">
        <references count="1">
          <reference field="6" count="0"/>
        </references>
      </pivotArea>
    </format>
    <format dxfId="145">
      <pivotArea dataOnly="0" labelOnly="1" fieldPosition="0">
        <references count="1">
          <reference field="6" count="0"/>
        </references>
      </pivotArea>
    </format>
    <format dxfId="144">
      <pivotArea dataOnly="0" labelOnly="1" fieldPosition="0">
        <references count="1">
          <reference field="6" count="0"/>
        </references>
      </pivotArea>
    </format>
    <format dxfId="143">
      <pivotArea dataOnly="0" labelOnly="1" fieldPosition="0">
        <references count="1">
          <reference field="6" count="0"/>
        </references>
      </pivotArea>
    </format>
    <format dxfId="142">
      <pivotArea dataOnly="0" labelOnly="1" fieldPosition="0">
        <references count="1">
          <reference field="6" count="0"/>
        </references>
      </pivotArea>
    </format>
    <format dxfId="141">
      <pivotArea dataOnly="0" labelOnly="1" fieldPosition="0">
        <references count="1">
          <reference field="6" count="0"/>
        </references>
      </pivotArea>
    </format>
    <format dxfId="140">
      <pivotArea dataOnly="0" labelOnly="1" fieldPosition="0">
        <references count="1">
          <reference field="6" count="0"/>
        </references>
      </pivotArea>
    </format>
    <format dxfId="139">
      <pivotArea dataOnly="0" labelOnly="1" fieldPosition="0">
        <references count="1">
          <reference field="6" count="0"/>
        </references>
      </pivotArea>
    </format>
    <format dxfId="138">
      <pivotArea dataOnly="0" labelOnly="1" fieldPosition="0">
        <references count="1">
          <reference field="6" count="0"/>
        </references>
      </pivotArea>
    </format>
    <format dxfId="137">
      <pivotArea dataOnly="0" labelOnly="1" fieldPosition="0">
        <references count="1">
          <reference field="6" count="0"/>
        </references>
      </pivotArea>
    </format>
    <format dxfId="136">
      <pivotArea dataOnly="0" labelOnly="1" fieldPosition="0">
        <references count="1">
          <reference field="6" count="0"/>
        </references>
      </pivotArea>
    </format>
    <format dxfId="135">
      <pivotArea dataOnly="0" labelOnly="1" fieldPosition="0">
        <references count="1">
          <reference field="6" count="0"/>
        </references>
      </pivotArea>
    </format>
    <format dxfId="134">
      <pivotArea dataOnly="0" labelOnly="1" fieldPosition="0">
        <references count="1">
          <reference field="6" count="0"/>
        </references>
      </pivotArea>
    </format>
    <format dxfId="133">
      <pivotArea dataOnly="0" labelOnly="1" fieldPosition="0">
        <references count="1">
          <reference field="6" count="0"/>
        </references>
      </pivotArea>
    </format>
    <format dxfId="132">
      <pivotArea dataOnly="0" labelOnly="1" fieldPosition="0">
        <references count="1">
          <reference field="6" count="0"/>
        </references>
      </pivotArea>
    </format>
    <format dxfId="131">
      <pivotArea dataOnly="0" labelOnly="1" fieldPosition="0">
        <references count="1">
          <reference field="6" count="0"/>
        </references>
      </pivotArea>
    </format>
    <format dxfId="130">
      <pivotArea dataOnly="0" labelOnly="1" fieldPosition="0">
        <references count="1">
          <reference field="6" count="0"/>
        </references>
      </pivotArea>
    </format>
    <format dxfId="129">
      <pivotArea dataOnly="0" labelOnly="1" fieldPosition="0">
        <references count="1">
          <reference field="6" count="0"/>
        </references>
      </pivotArea>
    </format>
    <format dxfId="128">
      <pivotArea dataOnly="0" labelOnly="1" fieldPosition="0">
        <references count="1">
          <reference field="6" count="0"/>
        </references>
      </pivotArea>
    </format>
    <format dxfId="127">
      <pivotArea dataOnly="0" labelOnly="1" fieldPosition="0">
        <references count="1">
          <reference field="6" count="0"/>
        </references>
      </pivotArea>
    </format>
    <format dxfId="126">
      <pivotArea dataOnly="0" labelOnly="1" fieldPosition="0">
        <references count="1">
          <reference field="6" count="0"/>
        </references>
      </pivotArea>
    </format>
    <format dxfId="125">
      <pivotArea dataOnly="0" labelOnly="1" fieldPosition="0">
        <references count="1">
          <reference field="6" count="0"/>
        </references>
      </pivotArea>
    </format>
    <format dxfId="124">
      <pivotArea dataOnly="0" labelOnly="1" fieldPosition="0">
        <references count="1">
          <reference field="6" count="0"/>
        </references>
      </pivotArea>
    </format>
    <format dxfId="123">
      <pivotArea dataOnly="0" labelOnly="1" fieldPosition="0">
        <references count="1">
          <reference field="8" count="0"/>
        </references>
      </pivotArea>
    </format>
    <format dxfId="122">
      <pivotArea dataOnly="0" labelOnly="1" fieldPosition="0">
        <references count="1">
          <reference field="8" count="0"/>
        </references>
      </pivotArea>
    </format>
    <format dxfId="121">
      <pivotArea dataOnly="0" labelOnly="1" fieldPosition="0">
        <references count="1">
          <reference field="8" count="0"/>
        </references>
      </pivotArea>
    </format>
    <format dxfId="120">
      <pivotArea dataOnly="0" labelOnly="1" fieldPosition="0">
        <references count="1">
          <reference field="8" count="0"/>
        </references>
      </pivotArea>
    </format>
    <format dxfId="119">
      <pivotArea dataOnly="0" labelOnly="1" fieldPosition="0">
        <references count="1">
          <reference field="8" count="0"/>
        </references>
      </pivotArea>
    </format>
    <format dxfId="118">
      <pivotArea dataOnly="0" labelOnly="1" fieldPosition="0">
        <references count="1">
          <reference field="8" count="0"/>
        </references>
      </pivotArea>
    </format>
    <format dxfId="117">
      <pivotArea dataOnly="0" labelOnly="1" fieldPosition="0">
        <references count="1">
          <reference field="8" count="0"/>
        </references>
      </pivotArea>
    </format>
    <format dxfId="116">
      <pivotArea dataOnly="0" labelOnly="1" fieldPosition="0">
        <references count="1">
          <reference field="8" count="0"/>
        </references>
      </pivotArea>
    </format>
    <format dxfId="115">
      <pivotArea dataOnly="0" labelOnly="1" fieldPosition="0">
        <references count="1">
          <reference field="8" count="0"/>
        </references>
      </pivotArea>
    </format>
    <format dxfId="114">
      <pivotArea dataOnly="0" labelOnly="1" fieldPosition="0">
        <references count="1">
          <reference field="8" count="0"/>
        </references>
      </pivotArea>
    </format>
    <format dxfId="113">
      <pivotArea dataOnly="0" labelOnly="1" fieldPosition="0">
        <references count="1">
          <reference field="8" count="0"/>
        </references>
      </pivotArea>
    </format>
    <format dxfId="112">
      <pivotArea dataOnly="0" labelOnly="1" fieldPosition="0">
        <references count="1">
          <reference field="8" count="0"/>
        </references>
      </pivotArea>
    </format>
    <format dxfId="111">
      <pivotArea dataOnly="0" labelOnly="1" fieldPosition="0">
        <references count="1">
          <reference field="8" count="0"/>
        </references>
      </pivotArea>
    </format>
    <format dxfId="110">
      <pivotArea dataOnly="0" labelOnly="1" fieldPosition="0">
        <references count="1">
          <reference field="8" count="0"/>
        </references>
      </pivotArea>
    </format>
    <format dxfId="109">
      <pivotArea dataOnly="0" labelOnly="1" fieldPosition="0">
        <references count="1">
          <reference field="8" count="0"/>
        </references>
      </pivotArea>
    </format>
    <format dxfId="108">
      <pivotArea dataOnly="0" labelOnly="1" fieldPosition="0">
        <references count="1">
          <reference field="8" count="0"/>
        </references>
      </pivotArea>
    </format>
    <format dxfId="107">
      <pivotArea dataOnly="0" labelOnly="1" fieldPosition="0">
        <references count="1">
          <reference field="8" count="0"/>
        </references>
      </pivotArea>
    </format>
    <format dxfId="106">
      <pivotArea dataOnly="0" labelOnly="1" fieldPosition="0">
        <references count="1">
          <reference field="8" count="0"/>
        </references>
      </pivotArea>
    </format>
    <format dxfId="105">
      <pivotArea dataOnly="0" labelOnly="1" fieldPosition="0">
        <references count="1">
          <reference field="8" count="0"/>
        </references>
      </pivotArea>
    </format>
    <format dxfId="104">
      <pivotArea dataOnly="0" labelOnly="1" fieldPosition="0">
        <references count="1">
          <reference field="8" count="0"/>
        </references>
      </pivotArea>
    </format>
    <format dxfId="103">
      <pivotArea dataOnly="0" labelOnly="1" fieldPosition="0">
        <references count="1">
          <reference field="8" count="0"/>
        </references>
      </pivotArea>
    </format>
    <format dxfId="102">
      <pivotArea dataOnly="0" labelOnly="1" fieldPosition="0">
        <references count="1">
          <reference field="8" count="0"/>
        </references>
      </pivotArea>
    </format>
    <format dxfId="101">
      <pivotArea dataOnly="0" labelOnly="1" fieldPosition="0">
        <references count="1">
          <reference field="8" count="0"/>
        </references>
      </pivotArea>
    </format>
    <format dxfId="100">
      <pivotArea dataOnly="0" labelOnly="1" fieldPosition="0">
        <references count="1">
          <reference field="8" count="0"/>
        </references>
      </pivotArea>
    </format>
    <format dxfId="99">
      <pivotArea dataOnly="0" labelOnly="1" fieldPosition="0">
        <references count="1">
          <reference field="8" count="0"/>
        </references>
      </pivotArea>
    </format>
    <format dxfId="98">
      <pivotArea dataOnly="0" labelOnly="1" fieldPosition="0">
        <references count="1">
          <reference field="8" count="0"/>
        </references>
      </pivotArea>
    </format>
    <format dxfId="97">
      <pivotArea dataOnly="0" labelOnly="1" fieldPosition="0">
        <references count="1">
          <reference field="8" count="0"/>
        </references>
      </pivotArea>
    </format>
    <format dxfId="96">
      <pivotArea dataOnly="0" labelOnly="1" fieldPosition="0">
        <references count="1">
          <reference field="8" count="0"/>
        </references>
      </pivotArea>
    </format>
    <format dxfId="95">
      <pivotArea dataOnly="0" labelOnly="1" fieldPosition="0">
        <references count="1">
          <reference field="8" count="0"/>
        </references>
      </pivotArea>
    </format>
    <format dxfId="94">
      <pivotArea dataOnly="0" labelOnly="1" fieldPosition="0">
        <references count="1">
          <reference field="8" count="0"/>
        </references>
      </pivotArea>
    </format>
    <format dxfId="93">
      <pivotArea dataOnly="0" labelOnly="1" fieldPosition="0">
        <references count="1">
          <reference field="8" count="0"/>
        </references>
      </pivotArea>
    </format>
    <format dxfId="92">
      <pivotArea dataOnly="0" labelOnly="1" fieldPosition="0">
        <references count="1">
          <reference field="8" count="0"/>
        </references>
      </pivotArea>
    </format>
    <format dxfId="91">
      <pivotArea dataOnly="0" labelOnly="1" fieldPosition="0">
        <references count="1">
          <reference field="8" count="0"/>
        </references>
      </pivotArea>
    </format>
    <format dxfId="90">
      <pivotArea dataOnly="0" labelOnly="1" fieldPosition="0">
        <references count="1">
          <reference field="8" count="0"/>
        </references>
      </pivotArea>
    </format>
    <format dxfId="89">
      <pivotArea dataOnly="0" labelOnly="1" fieldPosition="0">
        <references count="1">
          <reference field="8" count="0"/>
        </references>
      </pivotArea>
    </format>
    <format dxfId="88">
      <pivotArea dataOnly="0" labelOnly="1" fieldPosition="0">
        <references count="1">
          <reference field="8" count="0"/>
        </references>
      </pivotArea>
    </format>
    <format dxfId="87">
      <pivotArea dataOnly="0" labelOnly="1" fieldPosition="0">
        <references count="5">
          <reference field="0" count="1">
            <x v="36"/>
          </reference>
          <reference field="4" count="1" selected="0">
            <x v="13"/>
          </reference>
          <reference field="6" count="1" selected="0">
            <x v="1"/>
          </reference>
          <reference field="7" count="1" selected="0">
            <x v="0"/>
          </reference>
          <reference field="8" count="1" selected="0">
            <x v="2"/>
          </reference>
        </references>
      </pivotArea>
    </format>
    <format dxfId="86">
      <pivotArea collapsedLevelsAreSubtotals="1" fieldPosition="0">
        <references count="5">
          <reference field="0" count="1">
            <x v="85"/>
          </reference>
          <reference field="4" count="1" selected="0">
            <x v="2"/>
          </reference>
          <reference field="6" count="1" selected="0">
            <x v="1"/>
          </reference>
          <reference field="7" count="1" selected="0">
            <x v="3"/>
          </reference>
          <reference field="8" count="1" selected="0">
            <x v="2"/>
          </reference>
        </references>
      </pivotArea>
    </format>
    <format dxfId="85">
      <pivotArea dataOnly="0" labelOnly="1" fieldPosition="0">
        <references count="2">
          <reference field="4" count="1">
            <x v="8"/>
          </reference>
          <reference field="7" count="1" selected="0">
            <x v="5"/>
          </reference>
        </references>
      </pivotArea>
    </format>
    <format dxfId="84">
      <pivotArea dataOnly="0" labelOnly="1" fieldPosition="0">
        <references count="2">
          <reference field="4" count="1">
            <x v="10"/>
          </reference>
          <reference field="7" count="1" selected="0">
            <x v="5"/>
          </reference>
        </references>
      </pivotArea>
    </format>
    <format dxfId="83">
      <pivotArea collapsedLevelsAreSubtotals="1" fieldPosition="0">
        <references count="5">
          <reference field="0" count="1">
            <x v="100"/>
          </reference>
          <reference field="4" count="1" selected="0">
            <x v="10"/>
          </reference>
          <reference field="6" count="1" selected="0">
            <x v="1"/>
          </reference>
          <reference field="7" count="1" selected="0">
            <x v="5"/>
          </reference>
          <reference field="8" count="1" selected="0">
            <x v="2"/>
          </reference>
        </references>
      </pivotArea>
    </format>
  </formats>
  <pivotTableStyleInfo name="PivotStyleMedium9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altText="Plnenie pridelenej alokácie" hideValuesRow="1"/>
    </ext>
  </extLst>
</pivotTableDefinition>
</file>

<file path=xl/pivotTables/pivotTable8.xml><?xml version="1.0" encoding="utf-8"?>
<pivotTableDefinition xmlns="http://schemas.openxmlformats.org/spreadsheetml/2006/main" name="Zoznam_projektov" cacheId="1" applyNumberFormats="0" applyBorderFormats="0" applyFontFormats="0" applyPatternFormats="0" applyAlignmentFormats="0" applyWidthHeightFormats="1" dataCaption="Hodnoty" updatedVersion="6" minRefreshableVersion="3" rowGrandTotals="0" colGrandTotals="0" itemPrintTitles="1" createdVersion="6" indent="0" outline="1" outlineData="1" multipleFieldFilters="0" rowHeaderCaption="Zoznam projektov">
  <location ref="B24:C52" firstHeaderRow="1" firstDataRow="1" firstDataCol="1"/>
  <pivotFields count="12">
    <pivotField axis="axisRow" compact="0" showAll="0" defaultSubtotal="0">
      <items count="220">
        <item m="1" x="208"/>
        <item m="1" x="154"/>
        <item m="1" x="159"/>
        <item m="1" x="185"/>
        <item m="1" x="189"/>
        <item m="1" x="139"/>
        <item m="1" x="210"/>
        <item m="1" x="209"/>
        <item m="1" x="136"/>
        <item m="1" x="171"/>
        <item m="1" x="149"/>
        <item m="1" x="143"/>
        <item m="1" x="172"/>
        <item m="1" x="203"/>
        <item m="1" x="182"/>
        <item m="1" x="183"/>
        <item m="1" x="184"/>
        <item m="1" x="213"/>
        <item x="1"/>
        <item x="2"/>
        <item m="1" x="135"/>
        <item x="6"/>
        <item x="115"/>
        <item x="7"/>
        <item x="79"/>
        <item x="8"/>
        <item m="1" x="146"/>
        <item x="80"/>
        <item m="1" x="190"/>
        <item m="1" x="150"/>
        <item x="116"/>
        <item x="14"/>
        <item m="1" x="164"/>
        <item x="16"/>
        <item m="1" x="153"/>
        <item x="17"/>
        <item x="19"/>
        <item m="1" x="152"/>
        <item x="20"/>
        <item x="21"/>
        <item m="1" x="132"/>
        <item x="22"/>
        <item x="24"/>
        <item x="25"/>
        <item x="117"/>
        <item x="26"/>
        <item m="1" x="144"/>
        <item m="1" x="205"/>
        <item x="84"/>
        <item m="1" x="148"/>
        <item m="1" x="207"/>
        <item m="1" x="156"/>
        <item m="1" x="174"/>
        <item m="1" x="214"/>
        <item x="118"/>
        <item m="1" x="198"/>
        <item x="119"/>
        <item x="31"/>
        <item x="32"/>
        <item x="85"/>
        <item x="33"/>
        <item m="1" x="137"/>
        <item x="86"/>
        <item x="88"/>
        <item x="34"/>
        <item x="35"/>
        <item x="89"/>
        <item m="1" x="175"/>
        <item x="37"/>
        <item m="1" x="196"/>
        <item x="122"/>
        <item m="1" x="188"/>
        <item m="1" x="194"/>
        <item m="1" x="216"/>
        <item m="1" x="160"/>
        <item m="1" x="202"/>
        <item m="1" x="147"/>
        <item m="1" x="138"/>
        <item m="1" x="215"/>
        <item x="96"/>
        <item m="1" x="212"/>
        <item m="1" x="162"/>
        <item x="39"/>
        <item m="1" x="155"/>
        <item m="1" x="180"/>
        <item x="124"/>
        <item m="1" x="176"/>
        <item m="1" x="186"/>
        <item m="1" x="217"/>
        <item m="1" x="211"/>
        <item x="40"/>
        <item x="41"/>
        <item m="1" x="187"/>
        <item x="42"/>
        <item x="105"/>
        <item x="44"/>
        <item x="46"/>
        <item m="1" x="161"/>
        <item x="47"/>
        <item x="48"/>
        <item m="1" x="200"/>
        <item x="50"/>
        <item x="51"/>
        <item x="52"/>
        <item m="1" x="158"/>
        <item x="54"/>
        <item x="55"/>
        <item x="57"/>
        <item x="58"/>
        <item x="59"/>
        <item x="60"/>
        <item x="64"/>
        <item x="65"/>
        <item x="126"/>
        <item x="107"/>
        <item x="66"/>
        <item m="1" x="140"/>
        <item m="1" x="173"/>
        <item x="68"/>
        <item m="1" x="181"/>
        <item m="1" x="177"/>
        <item x="69"/>
        <item x="109"/>
        <item m="1" x="195"/>
        <item m="1" x="141"/>
        <item x="110"/>
        <item m="1" x="145"/>
        <item m="1" x="197"/>
        <item m="1" x="219"/>
        <item m="1" x="165"/>
        <item m="1" x="131"/>
        <item x="74"/>
        <item x="75"/>
        <item m="1" x="206"/>
        <item m="1" x="193"/>
        <item x="112"/>
        <item x="113"/>
        <item m="1" x="163"/>
        <item x="128"/>
        <item x="76"/>
        <item m="1" x="157"/>
        <item x="77"/>
        <item m="1" x="151"/>
        <item x="78"/>
        <item x="0"/>
        <item x="3"/>
        <item x="4"/>
        <item x="5"/>
        <item x="9"/>
        <item x="12"/>
        <item x="23"/>
        <item m="1" x="204"/>
        <item m="1" x="201"/>
        <item x="43"/>
        <item x="56"/>
        <item x="61"/>
        <item m="1" x="166"/>
        <item x="114"/>
        <item x="127"/>
        <item m="1" x="130"/>
        <item m="1" x="191"/>
        <item x="102"/>
        <item x="106"/>
        <item x="108"/>
        <item x="10"/>
        <item x="18"/>
        <item m="1" x="129"/>
        <item x="38"/>
        <item x="45"/>
        <item x="62"/>
        <item x="67"/>
        <item m="1" x="167"/>
        <item x="82"/>
        <item m="1" x="169"/>
        <item x="87"/>
        <item x="91"/>
        <item m="1" x="168"/>
        <item x="95"/>
        <item x="97"/>
        <item x="98"/>
        <item m="1" x="133"/>
        <item x="120"/>
        <item m="1" x="142"/>
        <item x="125"/>
        <item m="1" x="170"/>
        <item m="1" x="218"/>
        <item m="1" x="178"/>
        <item m="1" x="179"/>
        <item x="73"/>
        <item x="81"/>
        <item x="83"/>
        <item x="90"/>
        <item x="92"/>
        <item x="93"/>
        <item x="94"/>
        <item x="103"/>
        <item x="104"/>
        <item x="111"/>
        <item x="121"/>
        <item x="123"/>
        <item m="1" x="192"/>
        <item x="28"/>
        <item x="53"/>
        <item x="11"/>
        <item x="13"/>
        <item x="27"/>
        <item x="29"/>
        <item x="30"/>
        <item x="36"/>
        <item x="63"/>
        <item x="70"/>
        <item x="71"/>
        <item x="72"/>
        <item m="1" x="134"/>
        <item m="1" x="199"/>
        <item x="49"/>
        <item x="15"/>
        <item x="99"/>
        <item x="100"/>
        <item x="101"/>
      </items>
    </pivotField>
    <pivotField showAll="0"/>
    <pivotField showAll="0" defaultSubtotal="0"/>
    <pivotField dataField="1" showAll="0" defaultSubtotal="0"/>
    <pivotField showAll="0">
      <items count="18">
        <item x="0"/>
        <item x="7"/>
        <item x="2"/>
        <item x="12"/>
        <item x="1"/>
        <item x="9"/>
        <item x="6"/>
        <item x="15"/>
        <item x="13"/>
        <item x="14"/>
        <item x="10"/>
        <item x="11"/>
        <item x="8"/>
        <item x="5"/>
        <item x="16"/>
        <item x="4"/>
        <item x="3"/>
        <item t="default"/>
      </items>
    </pivotField>
    <pivotField showAll="0"/>
    <pivotField showAll="0"/>
    <pivotField showAll="0">
      <items count="9">
        <item x="1"/>
        <item x="7"/>
        <item x="4"/>
        <item x="0"/>
        <item x="2"/>
        <item x="3"/>
        <item x="6"/>
        <item x="5"/>
        <item t="default"/>
      </items>
    </pivotField>
    <pivotField axis="axisRow" showAll="0">
      <items count="6">
        <item x="0"/>
        <item x="3"/>
        <item x="2"/>
        <item x="1"/>
        <item m="1" x="4"/>
        <item t="default"/>
      </items>
    </pivotField>
    <pivotField showAll="0" defaultSubtotal="0">
      <items count="22">
        <item h="1" x="6"/>
        <item h="1" x="8"/>
        <item h="1" x="10"/>
        <item h="1" x="2"/>
        <item h="1" x="16"/>
        <item h="1" x="18"/>
        <item h="1" x="15"/>
        <item h="1" x="5"/>
        <item h="1" x="0"/>
        <item h="1" x="21"/>
        <item h="1" x="7"/>
        <item h="1" x="13"/>
        <item h="1" x="4"/>
        <item h="1" x="3"/>
        <item h="1" x="19"/>
        <item h="1" x="14"/>
        <item x="1"/>
        <item h="1" x="17"/>
        <item h="1" x="9"/>
        <item h="1" x="11"/>
        <item h="1" x="12"/>
        <item h="1" x="20"/>
      </items>
    </pivotField>
    <pivotField showAll="0" defaultSubtotal="0"/>
    <pivotField showAll="0" defaultSubtotal="0"/>
  </pivotFields>
  <rowFields count="2">
    <field x="8"/>
    <field x="0"/>
  </rowFields>
  <rowItems count="28">
    <i>
      <x/>
    </i>
    <i r="1">
      <x v="149"/>
    </i>
    <i>
      <x v="1"/>
    </i>
    <i r="1">
      <x v="79"/>
    </i>
    <i r="1">
      <x v="170"/>
    </i>
    <i r="1">
      <x v="172"/>
    </i>
    <i r="1">
      <x v="175"/>
    </i>
    <i r="1">
      <x v="192"/>
    </i>
    <i r="1">
      <x v="194"/>
    </i>
    <i r="1">
      <x v="203"/>
    </i>
    <i r="1">
      <x v="210"/>
    </i>
    <i r="1">
      <x v="217"/>
    </i>
    <i r="1">
      <x v="219"/>
    </i>
    <i>
      <x v="2"/>
    </i>
    <i r="1">
      <x v="59"/>
    </i>
    <i r="1">
      <x v="148"/>
    </i>
    <i r="1">
      <x v="165"/>
    </i>
    <i r="1">
      <x v="205"/>
    </i>
    <i r="1">
      <x v="218"/>
    </i>
    <i>
      <x v="3"/>
    </i>
    <i r="1">
      <x v="18"/>
    </i>
    <i r="1">
      <x v="24"/>
    </i>
    <i r="1">
      <x v="48"/>
    </i>
    <i r="1">
      <x v="63"/>
    </i>
    <i r="1">
      <x v="122"/>
    </i>
    <i r="1">
      <x v="135"/>
    </i>
    <i r="1">
      <x v="139"/>
    </i>
    <i r="1">
      <x v="162"/>
    </i>
  </rowItems>
  <colItems count="1">
    <i/>
  </colItems>
  <dataFields count="1">
    <dataField name="Súčet z Alokácia pridelená na výzvu (zdroj EÚ)" fld="3" baseField="8" baseItem="2" numFmtId="165"/>
  </dataFields>
  <formats count="69">
    <format dxfId="82">
      <pivotArea type="all" dataOnly="0" outline="0" fieldPosition="0"/>
    </format>
    <format dxfId="81">
      <pivotArea type="all" dataOnly="0" outline="0" fieldPosition="0"/>
    </format>
    <format dxfId="80">
      <pivotArea field="8" type="button" dataOnly="0" labelOnly="1" outline="0" axis="axisRow" fieldPosition="0"/>
    </format>
    <format dxfId="79">
      <pivotArea type="all" dataOnly="0" outline="0" fieldPosition="0"/>
    </format>
    <format dxfId="78">
      <pivotArea field="8" type="button" dataOnly="0" labelOnly="1" outline="0" axis="axisRow" fieldPosition="0"/>
    </format>
    <format dxfId="77">
      <pivotArea dataOnly="0" labelOnly="1" grandRow="1" outline="0" fieldPosition="0"/>
    </format>
    <format dxfId="76">
      <pivotArea type="all" dataOnly="0" outline="0" fieldPosition="0"/>
    </format>
    <format dxfId="75">
      <pivotArea field="8" type="button" dataOnly="0" labelOnly="1" outline="0" axis="axisRow" fieldPosition="0"/>
    </format>
    <format dxfId="74">
      <pivotArea dataOnly="0" labelOnly="1" grandRow="1" outline="0" fieldPosition="0"/>
    </format>
    <format dxfId="73">
      <pivotArea type="all" dataOnly="0" outline="0" fieldPosition="0"/>
    </format>
    <format dxfId="72">
      <pivotArea field="8" type="button" dataOnly="0" labelOnly="1" outline="0" axis="axisRow" fieldPosition="0"/>
    </format>
    <format dxfId="71">
      <pivotArea dataOnly="0" labelOnly="1" grandRow="1" outline="0" fieldPosition="0"/>
    </format>
    <format dxfId="70">
      <pivotArea type="all" dataOnly="0" outline="0" fieldPosition="0"/>
    </format>
    <format dxfId="69">
      <pivotArea field="8" type="button" dataOnly="0" labelOnly="1" outline="0" axis="axisRow" fieldPosition="0"/>
    </format>
    <format dxfId="68">
      <pivotArea dataOnly="0" labelOnly="1" grandRow="1" outline="0" fieldPosition="0"/>
    </format>
    <format dxfId="67">
      <pivotArea type="all" dataOnly="0" outline="0" fieldPosition="0"/>
    </format>
    <format dxfId="66">
      <pivotArea field="8" type="button" dataOnly="0" labelOnly="1" outline="0" axis="axisRow" fieldPosition="0"/>
    </format>
    <format dxfId="65">
      <pivotArea dataOnly="0" labelOnly="1" grandRow="1" outline="0" fieldPosition="0"/>
    </format>
    <format dxfId="64">
      <pivotArea type="all" dataOnly="0" outline="0" fieldPosition="0"/>
    </format>
    <format dxfId="63">
      <pivotArea field="8" type="button" dataOnly="0" labelOnly="1" outline="0" axis="axisRow" fieldPosition="0"/>
    </format>
    <format dxfId="62">
      <pivotArea dataOnly="0" labelOnly="1" grandRow="1" outline="0" fieldPosition="0"/>
    </format>
    <format dxfId="61">
      <pivotArea type="all" dataOnly="0" outline="0" fieldPosition="0"/>
    </format>
    <format dxfId="60">
      <pivotArea field="8" type="button" dataOnly="0" labelOnly="1" outline="0" axis="axisRow" fieldPosition="0"/>
    </format>
    <format dxfId="59">
      <pivotArea dataOnly="0" labelOnly="1" grandRow="1" outline="0" fieldPosition="0"/>
    </format>
    <format dxfId="58">
      <pivotArea type="all" dataOnly="0" outline="0" fieldPosition="0"/>
    </format>
    <format dxfId="57">
      <pivotArea field="8" type="button" dataOnly="0" labelOnly="1" outline="0" axis="axisRow" fieldPosition="0"/>
    </format>
    <format dxfId="56">
      <pivotArea dataOnly="0" labelOnly="1" grandRow="1" outline="0" fieldPosition="0"/>
    </format>
    <format dxfId="55">
      <pivotArea type="all" dataOnly="0" outline="0" fieldPosition="0"/>
    </format>
    <format dxfId="54">
      <pivotArea field="8" type="button" dataOnly="0" labelOnly="1" outline="0" axis="axisRow" fieldPosition="0"/>
    </format>
    <format dxfId="53">
      <pivotArea dataOnly="0" labelOnly="1" grandRow="1" outline="0" fieldPosition="0"/>
    </format>
    <format dxfId="52">
      <pivotArea type="all" dataOnly="0" outline="0" fieldPosition="0"/>
    </format>
    <format dxfId="51">
      <pivotArea field="8" type="button" dataOnly="0" labelOnly="1" outline="0" axis="axisRow" fieldPosition="0"/>
    </format>
    <format dxfId="50">
      <pivotArea dataOnly="0" labelOnly="1" grandRow="1" outline="0" fieldPosition="0"/>
    </format>
    <format dxfId="49">
      <pivotArea type="all" dataOnly="0" outline="0" fieldPosition="0"/>
    </format>
    <format dxfId="48">
      <pivotArea field="8" type="button" dataOnly="0" labelOnly="1" outline="0" axis="axisRow" fieldPosition="0"/>
    </format>
    <format dxfId="47">
      <pivotArea dataOnly="0" labelOnly="1" grandRow="1" outline="0" fieldPosition="0"/>
    </format>
    <format dxfId="46">
      <pivotArea type="all" dataOnly="0" outline="0" fieldPosition="0"/>
    </format>
    <format dxfId="45">
      <pivotArea field="8" type="button" dataOnly="0" labelOnly="1" outline="0" axis="axisRow" fieldPosition="0"/>
    </format>
    <format dxfId="44">
      <pivotArea dataOnly="0" labelOnly="1" grandRow="1" outline="0" fieldPosition="0"/>
    </format>
    <format dxfId="43">
      <pivotArea type="all" dataOnly="0" outline="0" fieldPosition="0"/>
    </format>
    <format dxfId="42">
      <pivotArea field="8" type="button" dataOnly="0" labelOnly="1" outline="0" axis="axisRow" fieldPosition="0"/>
    </format>
    <format dxfId="41">
      <pivotArea dataOnly="0" labelOnly="1" grandRow="1" outline="0" fieldPosition="0"/>
    </format>
    <format dxfId="40">
      <pivotArea type="all" dataOnly="0" outline="0" fieldPosition="0"/>
    </format>
    <format dxfId="39">
      <pivotArea field="8" type="button" dataOnly="0" labelOnly="1" outline="0" axis="axisRow" fieldPosition="0"/>
    </format>
    <format dxfId="38">
      <pivotArea dataOnly="0" labelOnly="1" grandRow="1" outline="0" fieldPosition="0"/>
    </format>
    <format dxfId="37">
      <pivotArea type="all" dataOnly="0" outline="0" fieldPosition="0"/>
    </format>
    <format dxfId="36">
      <pivotArea type="all" dataOnly="0" outline="0" fieldPosition="0"/>
    </format>
    <format dxfId="35">
      <pivotArea field="8" type="button" dataOnly="0" labelOnly="1" outline="0" axis="axisRow" fieldPosition="0"/>
    </format>
    <format dxfId="34">
      <pivotArea field="8" type="button" dataOnly="0" labelOnly="1" outline="0" axis="axisRow" fieldPosition="0"/>
    </format>
    <format dxfId="33">
      <pivotArea field="8" type="button" dataOnly="0" labelOnly="1" outline="0" axis="axisRow" fieldPosition="0"/>
    </format>
    <format dxfId="32">
      <pivotArea field="8" type="button" dataOnly="0" labelOnly="1" outline="0" axis="axisRow" fieldPosition="0"/>
    </format>
    <format dxfId="31">
      <pivotArea type="all" dataOnly="0" outline="0" fieldPosition="0"/>
    </format>
    <format dxfId="30">
      <pivotArea field="8" type="button" dataOnly="0" labelOnly="1" outline="0" axis="axisRow" fieldPosition="0"/>
    </format>
    <format dxfId="29">
      <pivotArea field="8" type="button" dataOnly="0" labelOnly="1" outline="0" axis="axisRow" fieldPosition="0"/>
    </format>
    <format dxfId="28">
      <pivotArea field="8" type="button" dataOnly="0" labelOnly="1" outline="0" axis="axisRow" fieldPosition="0"/>
    </format>
    <format dxfId="27">
      <pivotArea field="8" type="button" dataOnly="0" labelOnly="1" outline="0" axis="axisRow" fieldPosition="0"/>
    </format>
    <format dxfId="26">
      <pivotArea field="8" type="button" dataOnly="0" labelOnly="1" outline="0" axis="axisRow" fieldPosition="0"/>
    </format>
    <format dxfId="25">
      <pivotArea type="all" dataOnly="0" outline="0" fieldPosition="0"/>
    </format>
    <format dxfId="24">
      <pivotArea field="8" type="button" dataOnly="0" labelOnly="1" outline="0" axis="axisRow" fieldPosition="0"/>
    </format>
    <format dxfId="23">
      <pivotArea type="all" dataOnly="0" outline="0" fieldPosition="0"/>
    </format>
    <format dxfId="22">
      <pivotArea field="8" type="button" dataOnly="0" labelOnly="1" outline="0" axis="axisRow" fieldPosition="0"/>
    </format>
    <format dxfId="21">
      <pivotArea type="all" dataOnly="0" outline="0" fieldPosition="0"/>
    </format>
    <format dxfId="20">
      <pivotArea field="8" type="button" dataOnly="0" labelOnly="1" outline="0" axis="axisRow" fieldPosition="0"/>
    </format>
    <format dxfId="19">
      <pivotArea type="all" dataOnly="0" outline="0" fieldPosition="0"/>
    </format>
    <format dxfId="18">
      <pivotArea field="8" type="button" dataOnly="0" labelOnly="1" outline="0" axis="axisRow" fieldPosition="0"/>
    </format>
    <format dxfId="17">
      <pivotArea field="8" type="button" dataOnly="0" labelOnly="1" outline="0" axis="axisRow" fieldPosition="0"/>
    </format>
    <format dxfId="16">
      <pivotArea field="8" type="button" dataOnly="0" labelOnly="1" outline="0" axis="axisRow" fieldPosition="0"/>
    </format>
    <format dxfId="15">
      <pivotArea field="8" type="button" dataOnly="0" labelOnly="1" outline="0" axis="axisRow" fieldPosition="0"/>
    </format>
    <format dxfId="14">
      <pivotArea outline="0" fieldPosition="0">
        <references count="1">
          <reference field="4294967294" count="1">
            <x v="0"/>
          </reference>
        </references>
      </pivotArea>
    </format>
  </formats>
  <pivotTableStyleInfo name="PivotStyleMedium13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</extLst>
</pivotTableDefinition>
</file>

<file path=xl/slicerCaches/slicerCache1.xml><?xml version="1.0" encoding="utf-8"?>
<slicerCacheDefinition xmlns="http://schemas.microsoft.com/office/spreadsheetml/2009/9/main" xmlns:mc="http://schemas.openxmlformats.org/markup-compatibility/2006" xmlns:x="http://schemas.openxmlformats.org/spreadsheetml/2006/main" mc:Ignorable="x" name="Rýchly_filter_Špecifický_cieľ__kód" sourceName="Špecifický cieľ (kód)">
  <pivotTables>
    <pivotTable tabId="8" name="Zoznam_projektov"/>
    <pivotTable tabId="10" name="Projekty_financie"/>
  </pivotTables>
  <data>
    <tabular pivotCacheId="1">
      <items count="22">
        <i x="7" s="1"/>
        <i x="1" s="1"/>
        <i x="9" s="1"/>
        <i x="6" s="1"/>
        <i x="15" s="1"/>
        <i x="14" s="1"/>
        <i x="10" s="1"/>
        <i x="8" s="1"/>
        <i x="5" s="1"/>
        <i x="16" s="1"/>
        <i x="3" s="1"/>
        <i x="0" s="1" nd="1"/>
        <i x="2" s="1" nd="1"/>
        <i x="12" s="1" nd="1"/>
        <i x="17" s="1" nd="1"/>
        <i x="13" s="1" nd="1"/>
        <i x="11" s="1" nd="1"/>
        <i x="18" s="1" nd="1"/>
        <i x="19" s="1" nd="1"/>
        <i x="20" s="1" nd="1"/>
        <i x="4" s="1" nd="1"/>
        <i x="21" s="1" nd="1"/>
      </items>
    </tabular>
  </data>
  <extLst>
    <x:ext xmlns:x15="http://schemas.microsoft.com/office/spreadsheetml/2010/11/main" uri="{470722E0-AACD-4C17-9CDC-17EF765DBC7E}">
      <x15:slicerCacheHideItemsWithNoData/>
    </x:ext>
  </extLst>
</slicerCacheDefinition>
</file>

<file path=xl/slicerCaches/slicerCache2.xml><?xml version="1.0" encoding="utf-8"?>
<slicerCacheDefinition xmlns="http://schemas.microsoft.com/office/spreadsheetml/2009/9/main" xmlns:mc="http://schemas.openxmlformats.org/markup-compatibility/2006" xmlns:x="http://schemas.openxmlformats.org/spreadsheetml/2006/main" mc:Ignorable="x" name="Rýchly_filter_Priorita" sourceName="Priorita">
  <pivotTables>
    <pivotTable tabId="8" name="Zoznam_projektov"/>
    <pivotTable tabId="10" name="Projekty_financie"/>
  </pivotTables>
  <data>
    <tabular pivotCacheId="1">
      <items count="14">
        <i x="1" s="1"/>
        <i x="7" s="1"/>
        <i x="4" s="1"/>
        <i x="2" s="1"/>
        <i x="5" s="1"/>
        <i x="8" s="1" nd="1"/>
        <i x="10" s="1" nd="1"/>
        <i x="11" s="1" nd="1"/>
        <i x="0" s="1" nd="1"/>
        <i x="12" s="1" nd="1"/>
        <i x="3" s="1" nd="1"/>
        <i x="13" s="1" nd="1"/>
        <i x="6" s="1" nd="1"/>
        <i x="9" s="1" nd="1"/>
      </items>
    </tabular>
  </data>
  <extLst>
    <x:ext xmlns:x15="http://schemas.microsoft.com/office/spreadsheetml/2010/11/main" uri="{470722E0-AACD-4C17-9CDC-17EF765DBC7E}">
      <x15:slicerCacheHideItemsWithNoData/>
    </x:ext>
  </extLst>
</slicerCacheDefinition>
</file>

<file path=xl/slicerCaches/slicerCache3.xml><?xml version="1.0" encoding="utf-8"?>
<slicerCacheDefinition xmlns="http://schemas.microsoft.com/office/spreadsheetml/2009/9/main" xmlns:mc="http://schemas.openxmlformats.org/markup-compatibility/2006" xmlns:x="http://schemas.openxmlformats.org/spreadsheetml/2006/main" mc:Ignorable="x" name="Rýchly_filter_Synergia_komplementarita" sourceName="Synergia/komplementarita">
  <pivotTables>
    <pivotTable tabId="8" name="Zoznam_projektov"/>
  </pivotTables>
  <data>
    <tabular pivotCacheId="1">
      <items count="32">
        <i x="8"/>
        <i x="12"/>
        <i x="4"/>
        <i x="16"/>
        <i x="17"/>
        <i x="15"/>
        <i x="5"/>
        <i x="1"/>
        <i x="19"/>
        <i x="10"/>
        <i x="13"/>
        <i x="7"/>
        <i x="6"/>
        <i x="14"/>
        <i x="9"/>
        <i x="2" s="1"/>
        <i x="3"/>
        <i x="11"/>
        <i x="0"/>
        <i x="18"/>
        <i x="22" nd="1"/>
        <i x="29" nd="1"/>
        <i x="28" nd="1"/>
        <i x="26" nd="1"/>
        <i x="25" nd="1"/>
        <i x="23" nd="1"/>
        <i x="27" nd="1"/>
        <i x="30" nd="1"/>
        <i x="24" nd="1"/>
        <i x="21" nd="1"/>
        <i x="31" nd="1"/>
        <i x="20" nd="1"/>
      </items>
    </tabular>
  </data>
  <extLst>
    <x:ext xmlns:x15="http://schemas.microsoft.com/office/spreadsheetml/2010/11/main" uri="{470722E0-AACD-4C17-9CDC-17EF765DBC7E}">
      <x15:slicerCacheHideItemsWithNoData/>
    </x:ext>
  </extLst>
</slicerCacheDefinition>
</file>

<file path=xl/slicerCaches/slicerCache4.xml><?xml version="1.0" encoding="utf-8"?>
<slicerCacheDefinition xmlns="http://schemas.microsoft.com/office/spreadsheetml/2009/9/main" xmlns:mc="http://schemas.openxmlformats.org/markup-compatibility/2006" xmlns:x="http://schemas.openxmlformats.org/spreadsheetml/2006/main" mc:Ignorable="x" name="Rýchly_filter_Synergia_komplementarita1" sourceName="Synergia/komplementarita">
  <pivotTables>
    <pivotTable tabId="10" name="Projekty_financie"/>
  </pivotTables>
  <data>
    <tabular pivotCacheId="1">
      <items count="32">
        <i x="8"/>
        <i x="12"/>
        <i x="4"/>
        <i x="16"/>
        <i x="17"/>
        <i x="15"/>
        <i x="5"/>
        <i x="1"/>
        <i x="19"/>
        <i x="10"/>
        <i x="13"/>
        <i x="7"/>
        <i x="6"/>
        <i x="14" s="1"/>
        <i x="9"/>
        <i x="2"/>
        <i x="3"/>
        <i x="11"/>
        <i x="0"/>
        <i x="18"/>
        <i x="22" nd="1"/>
        <i x="29" nd="1"/>
        <i x="28" nd="1"/>
        <i x="26" nd="1"/>
        <i x="25" nd="1"/>
        <i x="23" nd="1"/>
        <i x="27" nd="1"/>
        <i x="30" nd="1"/>
        <i x="24" nd="1"/>
        <i x="21" nd="1"/>
        <i x="31" nd="1"/>
        <i x="20" nd="1"/>
      </items>
    </tabular>
  </data>
  <extLst>
    <x:ext xmlns:x15="http://schemas.microsoft.com/office/spreadsheetml/2010/11/main" uri="{470722E0-AACD-4C17-9CDC-17EF765DBC7E}">
      <x15:slicerCacheHideItemsWithNoData/>
    </x:ext>
  </extLst>
</slicerCacheDefinition>
</file>

<file path=xl/slicerCaches/slicerCache5.xml><?xml version="1.0" encoding="utf-8"?>
<slicerCacheDefinition xmlns="http://schemas.microsoft.com/office/spreadsheetml/2009/9/main" xmlns:mc="http://schemas.openxmlformats.org/markup-compatibility/2006" xmlns:x="http://schemas.openxmlformats.org/spreadsheetml/2006/main" mc:Ignorable="x" name="Rýchly_filter_Stav1" sourceName="Stav">
  <pivotTables>
    <pivotTable tabId="22" name="Pivot_Alokacia_2"/>
    <pivotTable tabId="22" name="Pivot_Alokacia_1"/>
    <pivotTable tabId="22" name="Pivot_Alokacia_3"/>
    <pivotTable tabId="22" name="Pivot_Alokacie_4"/>
  </pivotTables>
  <data>
    <tabular pivotCacheId="2">
      <items count="5">
        <i x="2" s="1"/>
        <i x="1" s="1"/>
        <i x="4" s="1" nd="1"/>
        <i x="0" s="1" nd="1"/>
        <i x="3" s="1" nd="1"/>
      </items>
    </tabular>
  </data>
</slicerCacheDefinition>
</file>

<file path=xl/slicerCaches/slicerCache6.xml><?xml version="1.0" encoding="utf-8"?>
<slicerCacheDefinition xmlns="http://schemas.microsoft.com/office/spreadsheetml/2009/9/main" xmlns:mc="http://schemas.openxmlformats.org/markup-compatibility/2006" xmlns:x="http://schemas.openxmlformats.org/spreadsheetml/2006/main" mc:Ignorable="x" name="Rýchly_filter_Špecifický_cieľ__kód2" sourceName="Špecifický cieľ (kód)">
  <pivotTables>
    <pivotTable tabId="22" name="Pivot_Alokacia_2"/>
    <pivotTable tabId="22" name="Pivot_Alokacia_1"/>
    <pivotTable tabId="22" name="Pivot_Alokacia_3"/>
    <pivotTable tabId="22" name="Pivot_Alokacie_4"/>
  </pivotTables>
  <data>
    <tabular pivotCacheId="2">
      <items count="17">
        <i x="0" s="1"/>
        <i x="1"/>
        <i x="9"/>
        <i x="6"/>
        <i x="5"/>
        <i x="7" nd="1"/>
        <i x="2" nd="1"/>
        <i x="12" nd="1"/>
        <i x="15" nd="1"/>
        <i x="13" nd="1"/>
        <i x="14" nd="1"/>
        <i x="10" nd="1"/>
        <i x="11" nd="1"/>
        <i x="8" nd="1"/>
        <i x="16" nd="1"/>
        <i x="4" nd="1"/>
        <i x="3" nd="1"/>
      </items>
    </tabular>
  </data>
  <extLst>
    <x:ext xmlns:x15="http://schemas.microsoft.com/office/spreadsheetml/2010/11/main" uri="{470722E0-AACD-4C17-9CDC-17EF765DBC7E}">
      <x15:slicerCacheHideItemsWithNoData/>
    </x:ext>
  </extLst>
</slicerCacheDefinition>
</file>

<file path=xl/slicerCaches/slicerCache7.xml><?xml version="1.0" encoding="utf-8"?>
<slicerCacheDefinition xmlns="http://schemas.microsoft.com/office/spreadsheetml/2009/9/main" xmlns:mc="http://schemas.openxmlformats.org/markup-compatibility/2006" xmlns:x="http://schemas.openxmlformats.org/spreadsheetml/2006/main" mc:Ignorable="x" name="Rýchly_filter_Priorita2" sourceName="Priorita">
  <pivotTables>
    <pivotTable tabId="22" name="Pivot_Alokacia_2"/>
    <pivotTable tabId="22" name="Pivot_Alokacia_1"/>
    <pivotTable tabId="22" name="Pivot_Alokacia_3"/>
    <pivotTable tabId="22" name="Pivot_Alokacie_4"/>
  </pivotTables>
  <data>
    <tabular pivotCacheId="2">
      <items count="8">
        <i x="1" s="1"/>
        <i x="0"/>
        <i x="3"/>
        <i x="7" nd="1"/>
        <i x="4" nd="1"/>
        <i x="2" nd="1"/>
        <i x="6" nd="1"/>
        <i x="5" nd="1"/>
      </items>
    </tabular>
  </data>
  <extLst>
    <x:ext xmlns:x15="http://schemas.microsoft.com/office/spreadsheetml/2010/11/main" uri="{470722E0-AACD-4C17-9CDC-17EF765DBC7E}">
      <x15:slicerCacheHideItemsWithNoData/>
    </x:ext>
  </extLst>
</slicerCacheDefinition>
</file>

<file path=xl/slicerCaches/slicerCache8.xml><?xml version="1.0" encoding="utf-8"?>
<slicerCacheDefinition xmlns="http://schemas.microsoft.com/office/spreadsheetml/2009/9/main" xmlns:mc="http://schemas.openxmlformats.org/markup-compatibility/2006" xmlns:x="http://schemas.openxmlformats.org/spreadsheetml/2006/main" mc:Ignorable="x" name="Rýchly_filter_Sprostredkovateľský_orgán__vyhlasovateľ_výzvy" sourceName="Sprostredkovateľský orgán /vyhlasovateľ výzvy">
  <pivotTables>
    <pivotTable tabId="22" name="Pivot_Alokacia_2"/>
    <pivotTable tabId="22" name="Pivot_Alokacia_1"/>
    <pivotTable tabId="22" name="Pivot_Alokacia_3"/>
    <pivotTable tabId="22" name="Pivot_Alokacie_4"/>
  </pivotTables>
  <data>
    <tabular pivotCacheId="2">
      <items count="5">
        <i x="0" s="1"/>
        <i x="3" nd="1"/>
        <i x="4" nd="1"/>
        <i x="1" nd="1"/>
        <i x="2" nd="1"/>
      </items>
    </tabular>
  </data>
  <extLst>
    <x:ext xmlns:x15="http://schemas.microsoft.com/office/spreadsheetml/2010/11/main" uri="{470722E0-AACD-4C17-9CDC-17EF765DBC7E}">
      <x15:slicerCacheHideItemsWithNoData/>
    </x:ext>
  </extLst>
</slicerCacheDefinition>
</file>

<file path=xl/slicerCaches/slicerCache9.xml><?xml version="1.0" encoding="utf-8"?>
<slicerCacheDefinition xmlns="http://schemas.microsoft.com/office/spreadsheetml/2009/9/main" xmlns:mc="http://schemas.openxmlformats.org/markup-compatibility/2006" xmlns:x="http://schemas.openxmlformats.org/spreadsheetml/2006/main" mc:Ignorable="x" name="Rýchly_filter_Špecifický_cieľ__kód1" sourceName="Špecifický cieľ (kód)">
  <pivotTables>
    <pivotTable tabId="25" name="Zoznam_projektov"/>
  </pivotTables>
  <data>
    <tabular pivotCacheId="2">
      <items count="17">
        <i x="1" s="1"/>
        <i x="9" s="1"/>
        <i x="6" s="1"/>
        <i x="15" s="1"/>
        <i x="14" s="1"/>
        <i x="10" s="1"/>
        <i x="5" s="1"/>
        <i x="16" s="1"/>
        <i x="0" s="1" nd="1"/>
        <i x="7" s="1" nd="1"/>
        <i x="2" s="1" nd="1"/>
        <i x="12" s="1" nd="1"/>
        <i x="13" s="1" nd="1"/>
        <i x="11" s="1" nd="1"/>
        <i x="8" s="1" nd="1"/>
        <i x="4" s="1" nd="1"/>
        <i x="3" s="1" nd="1"/>
      </items>
    </tabular>
  </data>
  <extLst>
    <x:ext xmlns:x15="http://schemas.microsoft.com/office/spreadsheetml/2010/11/main" uri="{470722E0-AACD-4C17-9CDC-17EF765DBC7E}">
      <x15:slicerCacheHideItemsWithNoData/>
    </x:ext>
  </extLst>
</slicerCacheDefinition>
</file>

<file path=xl/slicerCaches/slicerCache10.xml><?xml version="1.0" encoding="utf-8"?>
<slicerCacheDefinition xmlns="http://schemas.microsoft.com/office/spreadsheetml/2009/9/main" xmlns:mc="http://schemas.openxmlformats.org/markup-compatibility/2006" xmlns:x="http://schemas.openxmlformats.org/spreadsheetml/2006/main" mc:Ignorable="x" name="Rýchly_filter_Priorita1" sourceName="Priorita">
  <pivotTables>
    <pivotTable tabId="25" name="Zoznam_projektov"/>
  </pivotTables>
  <data>
    <tabular pivotCacheId="2">
      <items count="8">
        <i x="1" s="1"/>
        <i x="7" s="1"/>
        <i x="4" s="1"/>
        <i x="2" s="1"/>
        <i x="0" s="1" nd="1"/>
        <i x="3" s="1" nd="1"/>
        <i x="6" s="1" nd="1"/>
        <i x="5" s="1" nd="1"/>
      </items>
    </tabular>
  </data>
  <extLst>
    <x:ext xmlns:x15="http://schemas.microsoft.com/office/spreadsheetml/2010/11/main" uri="{470722E0-AACD-4C17-9CDC-17EF765DBC7E}">
      <x15:slicerCacheHideItemsWithNoData/>
    </x:ext>
  </extLst>
</slicerCacheDefinition>
</file>

<file path=xl/slicerCaches/slicerCache11.xml><?xml version="1.0" encoding="utf-8"?>
<slicerCacheDefinition xmlns="http://schemas.microsoft.com/office/spreadsheetml/2009/9/main" xmlns:mc="http://schemas.openxmlformats.org/markup-compatibility/2006" xmlns:x="http://schemas.openxmlformats.org/spreadsheetml/2006/main" mc:Ignorable="x" name="Rýchly_filter_Synergia_komplementarita2" sourceName="Synergia/komplementarita">
  <pivotTables>
    <pivotTable tabId="25" name="Zoznam_projektov"/>
  </pivotTables>
  <data>
    <tabular pivotCacheId="2">
      <items count="22">
        <i x="6"/>
        <i x="8"/>
        <i x="10"/>
        <i x="2"/>
        <i x="16"/>
        <i x="18"/>
        <i x="15"/>
        <i x="5"/>
        <i x="0"/>
        <i x="21"/>
        <i x="7"/>
        <i x="13"/>
        <i x="4"/>
        <i x="3"/>
        <i x="19"/>
        <i x="14"/>
        <i x="1" s="1"/>
        <i x="17"/>
        <i x="9"/>
        <i x="11"/>
        <i x="12"/>
        <i x="20"/>
      </items>
    </tabular>
  </data>
  <extLst>
    <x:ext xmlns:x15="http://schemas.microsoft.com/office/spreadsheetml/2010/11/main" uri="{470722E0-AACD-4C17-9CDC-17EF765DBC7E}">
      <x15:slicerCacheHideItemsWithNoData/>
    </x:ext>
  </extLst>
</slicerCacheDefinition>
</file>

<file path=xl/slicers/slicer1.xml><?xml version="1.0" encoding="utf-8"?>
<slicers xmlns="http://schemas.microsoft.com/office/spreadsheetml/2009/9/main" xmlns:mc="http://schemas.openxmlformats.org/markup-compatibility/2006" xmlns:x="http://schemas.openxmlformats.org/spreadsheetml/2006/main" mc:Ignorable="x">
  <slicer name="Stav 1" cache="Rýchly_filter_Stav1" caption="Stav" rowHeight="234950"/>
</slicers>
</file>

<file path=xl/slicers/slicer2.xml><?xml version="1.0" encoding="utf-8"?>
<slicers xmlns="http://schemas.microsoft.com/office/spreadsheetml/2009/9/main" xmlns:mc="http://schemas.openxmlformats.org/markup-compatibility/2006" xmlns:x="http://schemas.openxmlformats.org/spreadsheetml/2006/main" mc:Ignorable="x">
  <slicer name="Špecifický cieľ (kód)" cache="Rýchly_filter_Špecifický_cieľ__kód" caption="Špecifický cieľ (kód)" columnCount="2" style="SlicerStyleLight3" rowHeight="288000"/>
  <slicer name="Priorita" cache="Rýchly_filter_Priorita" caption="Priorita" style="SlicerStyleLight5" rowHeight="324000"/>
  <slicer name="Synergia/komplementarita" cache="Rýchly_filter_Synergia_komplementarita" caption="Synergia/komplementarita" columnCount="2" style="SlicerStyleLight4" rowHeight="252000"/>
</slicers>
</file>

<file path=xl/slicers/slicer3.xml><?xml version="1.0" encoding="utf-8"?>
<slicers xmlns="http://schemas.microsoft.com/office/spreadsheetml/2009/9/main" xmlns:mc="http://schemas.openxmlformats.org/markup-compatibility/2006" xmlns:x="http://schemas.openxmlformats.org/spreadsheetml/2006/main" mc:Ignorable="x">
  <slicer name="Synergia/komplementarita 2" cache="Rýchly_filter_Synergia_komplementarita1" caption="Synergia/komplementarita" columnCount="4" style="SlicerStyleLight4" rowHeight="288000"/>
</slicers>
</file>

<file path=xl/slicers/slicer4.xml><?xml version="1.0" encoding="utf-8"?>
<slicers xmlns="http://schemas.microsoft.com/office/spreadsheetml/2009/9/main" xmlns:mc="http://schemas.openxmlformats.org/markup-compatibility/2006" xmlns:x="http://schemas.openxmlformats.org/spreadsheetml/2006/main" mc:Ignorable="x">
  <slicer name="Vyber 1 špecifický cieľ " cache="Rýchly_filter_Špecifický_cieľ__kód2" caption="Vyber 1 špecifický cieľ " columnCount="3" style="SlicerStyleLight3" lockedPosition="1" rowHeight="234950"/>
  <slicer name="Priorita 2" cache="Rýchly_filter_Priorita2" caption="Vyber 1 Prioritu" style="SlicerStyleLight5" lockedPosition="1" rowHeight="234950"/>
  <slicer name="Sprostredkovateľský orgán /vyhlasovateľ výzvy" cache="Rýchly_filter_Sprostredkovateľský_orgán__vyhlasovateľ_výzvy" caption="Vyhlasovateľ výzvy" style="SlicerStyleLight4" lockedPosition="1" rowHeight="234950"/>
</slicers>
</file>

<file path=xl/slicers/slicer5.xml><?xml version="1.0" encoding="utf-8"?>
<slicers xmlns="http://schemas.microsoft.com/office/spreadsheetml/2009/9/main" xmlns:mc="http://schemas.openxmlformats.org/markup-compatibility/2006" xmlns:x="http://schemas.openxmlformats.org/spreadsheetml/2006/main" mc:Ignorable="x">
  <slicer name="Špecifický cieľ (kód) 1" cache="Rýchly_filter_Špecifický_cieľ__kód1" caption="Špecifický cieľ (kód)" columnCount="2" style="SlicerStyleLight3" rowHeight="288000"/>
  <slicer name="Priorita 1" cache="Rýchly_filter_Priorita1" caption="Priorita" style="SlicerStyleLight5" rowHeight="324000"/>
  <slicer name="Synergia/komplementarita 1" cache="Rýchly_filter_Synergia_komplementarita2" caption="Synergia/komplementarita" columnCount="2" style="SlicerStyleLight4" rowHeight="234950"/>
</slicers>
</file>

<file path=xl/tables/table1.xml><?xml version="1.0" encoding="utf-8"?>
<table xmlns="http://schemas.openxmlformats.org/spreadsheetml/2006/main" id="1" name="Projekty" displayName="Projekty" ref="A1:M239" totalsRowShown="0" headerRowDxfId="1476" dataDxfId="1475" tableBorderDxfId="1474">
  <autoFilter ref="A1:M239"/>
  <sortState ref="A2:L241">
    <sortCondition ref="G2:G239"/>
    <sortCondition ref="A2:A239"/>
    <sortCondition ref="E2:E239"/>
  </sortState>
  <tableColumns count="13">
    <tableColumn id="1" name="Názov projektu" dataDxfId="1473" dataCellStyle="Normálna 2"/>
    <tableColumn id="2" name="Oprávnení žiadatelia " dataDxfId="1472" dataCellStyle="Normálna 2"/>
    <tableColumn id="3" name="Termín vyhlásenia výzvy" dataDxfId="1471"/>
    <tableColumn id="5" name="Indikatívna výška finančných prostriedkov určených na výzvu (zdroj EÚ)" dataDxfId="1470" dataCellStyle="Normálna 2"/>
    <tableColumn id="7" name="Špecifický cieľ (kód)" dataDxfId="1469" dataCellStyle="Normálna 2"/>
    <tableColumn id="8" name="Špecifický cieľ názov" dataDxfId="1468"/>
    <tableColumn id="9" name="Sprostredkovateľský orgán /vyhlasovateľ výzvy" dataDxfId="1467" dataCellStyle="Normálna 2"/>
    <tableColumn id="10" name="Priorita" dataDxfId="1466"/>
    <tableColumn id="11" name="Stav" dataDxfId="1465" dataCellStyle="Normálna 2"/>
    <tableColumn id="12" name="Synergia/komplementarita" dataDxfId="1464" dataCellStyle="Normálna 2"/>
    <tableColumn id="13" name="Help column" dataDxfId="1463" dataCellStyle="Normálna 2"/>
    <tableColumn id="14" name="Alokácia ŠC" dataDxfId="1462" dataCellStyle="Normálna 2"/>
    <tableColumn id="4" name="Stručný popis synergie/komplementarity, jej zameranie/ ako prispieva k celkovému účinku v rámci svojho zaradenia do synergickej skupiny" dataDxfId="1461" dataCellStyle="Normálna 2"/>
  </tableColumns>
  <tableStyleInfo name="TableStyleLight1" showFirstColumn="0" showLastColumn="0" showRowStripes="0" showColumnStripes="0"/>
</table>
</file>

<file path=xl/tables/table2.xml><?xml version="1.0" encoding="utf-8"?>
<table xmlns="http://schemas.openxmlformats.org/spreadsheetml/2006/main" id="5" name="DB_pre_alokaciu" displayName="DB_pre_alokaciu" ref="A1:L147" totalsRowShown="0" headerRowDxfId="1460" dataDxfId="1459" tableBorderDxfId="1458">
  <autoFilter ref="A1:L147"/>
  <sortState ref="A2:L156">
    <sortCondition ref="G2:G157"/>
    <sortCondition ref="A2:A157"/>
    <sortCondition ref="E2:E157"/>
  </sortState>
  <tableColumns count="12">
    <tableColumn id="1" name="Názov projektu" dataDxfId="1457" dataCellStyle="Normálna 2"/>
    <tableColumn id="2" name="Oprávnení žiadatelia " dataDxfId="1456" dataCellStyle="Normálna 2"/>
    <tableColumn id="3" name="Predpokladaný termín vyhlásenia výzvy" dataDxfId="1455" dataCellStyle="Normálna 2"/>
    <tableColumn id="5" name="Alokácia pridelená na výzvu (zdroj EÚ)" dataDxfId="1454" dataCellStyle="Normálna 2"/>
    <tableColumn id="7" name="Špecifický cieľ (kód)" dataDxfId="1453" dataCellStyle="Normálna 2"/>
    <tableColumn id="8" name="Špecifický cieľ názov" dataDxfId="1452">
      <calculatedColumnFormula>VLOOKUP(DB_pre_alokaciu[[#This Row],[Špecifický cieľ (kód)]],legenda!$G$2:$I$34,2,FALSE)</calculatedColumnFormula>
    </tableColumn>
    <tableColumn id="9" name="Sprostredkovateľský orgán /vyhlasovateľ výzvy" dataDxfId="1451" dataCellStyle="Normálna 2"/>
    <tableColumn id="10" name="Priorita" dataDxfId="1450"/>
    <tableColumn id="11" name="Stav" dataDxfId="1449" dataCellStyle="Normálna 2"/>
    <tableColumn id="12" name="Synergia/komplementarita" dataDxfId="1448" dataCellStyle="Normálna 2"/>
    <tableColumn id="13" name="Help column" dataDxfId="1447" dataCellStyle="Normálna 2">
      <calculatedColumnFormula>CONCATENATE(E2,H2,G2)</calculatedColumnFormula>
    </tableColumn>
    <tableColumn id="14" name="Alokácia ŠC" dataDxfId="1446" dataCellStyle="Normálna 2">
      <calculatedColumnFormula>VLOOKUP(K2,alokácie_šč[[Help]:[Alokácia ŠC]],2,FALSE)</calculatedColumnFormula>
    </tableColumn>
  </tableColumns>
  <tableStyleInfo name="TableStyleLight1" showFirstColumn="0" showLastColumn="0" showRowStripes="1" showColumnStripes="0"/>
</table>
</file>

<file path=xl/tables/table3.xml><?xml version="1.0" encoding="utf-8"?>
<table xmlns="http://schemas.openxmlformats.org/spreadsheetml/2006/main" id="3" name="alokácie_šč" displayName="alokácie_šč" ref="A1:F30" totalsRowShown="0" headerRowDxfId="13" dataDxfId="11" headerRowBorderDxfId="12" tableBorderDxfId="10" headerRowCellStyle="Normálna 7" dataCellStyle="Normálna 7">
  <autoFilter ref="A1:F30"/>
  <sortState ref="A2:F31">
    <sortCondition ref="D2:D31"/>
    <sortCondition ref="B2:B31"/>
  </sortState>
  <tableColumns count="6">
    <tableColumn id="5" name="Špecifický cieľ" dataDxfId="9" dataCellStyle="Normálna 7"/>
    <tableColumn id="1" name="Špecifický cieľ (kód)" dataDxfId="8" dataCellStyle="Normálna 7"/>
    <tableColumn id="2" name="Sprostredkovateľský orgán /vyhlasovateľ výzvy" dataDxfId="7" dataCellStyle="Normálna 7"/>
    <tableColumn id="3" name="Priorita" dataDxfId="6" dataCellStyle="Normálna 7"/>
    <tableColumn id="6" name="Help" dataDxfId="5" dataCellStyle="Normálna 7">
      <calculatedColumnFormula>CONCATENATE(alokácie_šč[[#This Row],[Špecifický cieľ (kód)]],alokácie_šč[[#This Row],[Priorita]],alokácie_šč[[#This Row],[Sprostredkovateľský orgán /vyhlasovateľ výzvy]])</calculatedColumnFormula>
    </tableColumn>
    <tableColumn id="4" name="Alokácia ŠC" dataDxfId="4" dataCellStyle="Normálna 7"/>
  </tableColumns>
  <tableStyleInfo showFirstColumn="0" showLastColumn="0" showRowStripes="1" showColumnStripes="0"/>
</table>
</file>

<file path=xl/tables/table4.xml><?xml version="1.0" encoding="utf-8"?>
<table xmlns="http://schemas.openxmlformats.org/spreadsheetml/2006/main" id="2" name="Tabuľka2" displayName="Tabuľka2" ref="A1:B34" totalsRowShown="0" headerRowDxfId="3" dataDxfId="2">
  <autoFilter ref="A1:B34"/>
  <sortState ref="A2:B34">
    <sortCondition ref="A1:A34"/>
  </sortState>
  <tableColumns count="2">
    <tableColumn id="1" name="Kód" dataDxfId="1"/>
    <tableColumn id="2" name="Názov" dataDxfId="0"/>
  </tableColumns>
  <tableStyleInfo name="TableStyleLight8" showFirstColumn="0" showLastColumn="0" showRowStripes="1" showColumnStripes="0"/>
</table>
</file>

<file path=xl/theme/theme1.xml><?xml version="1.0" encoding="utf-8"?>
<a:theme xmlns:a="http://schemas.openxmlformats.org/drawingml/2006/main" name="Motív balíka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table" Target="../tables/table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pivotTable" Target="../pivotTables/pivotTable3.xml"/><Relationship Id="rId7" Type="http://schemas.microsoft.com/office/2007/relationships/slicer" Target="../slicers/slicer1.xml"/><Relationship Id="rId2" Type="http://schemas.openxmlformats.org/officeDocument/2006/relationships/pivotTable" Target="../pivotTables/pivotTable2.xml"/><Relationship Id="rId1" Type="http://schemas.openxmlformats.org/officeDocument/2006/relationships/pivotTable" Target="../pivotTables/pivotTable1.xml"/><Relationship Id="rId6" Type="http://schemas.openxmlformats.org/officeDocument/2006/relationships/drawing" Target="../drawings/drawing1.xml"/><Relationship Id="rId5" Type="http://schemas.openxmlformats.org/officeDocument/2006/relationships/printerSettings" Target="../printerSettings/printerSettings3.bin"/><Relationship Id="rId4" Type="http://schemas.openxmlformats.org/officeDocument/2006/relationships/pivotTable" Target="../pivotTables/pivotTable4.xml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2.xml"/><Relationship Id="rId2" Type="http://schemas.openxmlformats.org/officeDocument/2006/relationships/printerSettings" Target="../printerSettings/printerSettings4.bin"/><Relationship Id="rId1" Type="http://schemas.openxmlformats.org/officeDocument/2006/relationships/pivotTable" Target="../pivotTables/pivotTable5.xml"/><Relationship Id="rId4" Type="http://schemas.microsoft.com/office/2007/relationships/slicer" Target="../slicers/slicer2.xml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3.xml"/><Relationship Id="rId2" Type="http://schemas.openxmlformats.org/officeDocument/2006/relationships/printerSettings" Target="../printerSettings/printerSettings5.bin"/><Relationship Id="rId1" Type="http://schemas.openxmlformats.org/officeDocument/2006/relationships/pivotTable" Target="../pivotTables/pivotTable6.xml"/><Relationship Id="rId4" Type="http://schemas.microsoft.com/office/2007/relationships/slicer" Target="../slicers/slicer3.xml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4.xml"/><Relationship Id="rId2" Type="http://schemas.openxmlformats.org/officeDocument/2006/relationships/printerSettings" Target="../printerSettings/printerSettings6.bin"/><Relationship Id="rId1" Type="http://schemas.openxmlformats.org/officeDocument/2006/relationships/pivotTable" Target="../pivotTables/pivotTable7.xml"/></Relationships>
</file>

<file path=xl/worksheets/_rels/sheet8.xml.rels><?xml version="1.0" encoding="UTF-8" standalone="yes"?>
<Relationships xmlns="http://schemas.openxmlformats.org/package/2006/relationships"><Relationship Id="rId2" Type="http://schemas.microsoft.com/office/2007/relationships/slicer" Target="../slicers/slicer4.xml"/><Relationship Id="rId1" Type="http://schemas.openxmlformats.org/officeDocument/2006/relationships/drawing" Target="../drawings/drawing5.xml"/></Relationships>
</file>

<file path=xl/worksheets/_rels/sheet9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6.xml"/><Relationship Id="rId2" Type="http://schemas.openxmlformats.org/officeDocument/2006/relationships/printerSettings" Target="../printerSettings/printerSettings7.bin"/><Relationship Id="rId1" Type="http://schemas.openxmlformats.org/officeDocument/2006/relationships/pivotTable" Target="../pivotTables/pivotTable8.xml"/><Relationship Id="rId4" Type="http://schemas.microsoft.com/office/2007/relationships/slicer" Target="../slicers/slicer5.xml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table" Target="../tables/table3.xml"/><Relationship Id="rId1" Type="http://schemas.openxmlformats.org/officeDocument/2006/relationships/printerSettings" Target="../printerSettings/printerSettings8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4.xml"/><Relationship Id="rId1" Type="http://schemas.openxmlformats.org/officeDocument/2006/relationships/printerSettings" Target="../printerSettings/printerSettings9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árok1"/>
  <dimension ref="A1:M239"/>
  <sheetViews>
    <sheetView zoomScale="80" zoomScaleNormal="80" workbookViewId="0">
      <pane ySplit="1" topLeftCell="A185" activePane="bottomLeft" state="frozen"/>
      <selection activeCell="B114" sqref="B114"/>
      <selection pane="bottomLeft" activeCell="D195" sqref="D195"/>
    </sheetView>
  </sheetViews>
  <sheetFormatPr defaultColWidth="20.7109375" defaultRowHeight="12.75" x14ac:dyDescent="0.25"/>
  <cols>
    <col min="1" max="1" width="20.7109375" style="15" customWidth="1"/>
    <col min="2" max="3" width="20.7109375" style="15"/>
    <col min="4" max="4" width="20.7109375" style="20"/>
    <col min="5" max="5" width="20.7109375" style="15" customWidth="1"/>
    <col min="6" max="6" width="35" style="15" customWidth="1"/>
    <col min="7" max="9" width="20.7109375" style="15" customWidth="1"/>
    <col min="10" max="10" width="23.7109375" style="15" customWidth="1"/>
    <col min="11" max="11" width="23" style="15" customWidth="1"/>
    <col min="12" max="12" width="16.28515625" style="20" customWidth="1"/>
    <col min="13" max="13" width="45" style="15" customWidth="1"/>
    <col min="14" max="16384" width="20.7109375" style="15"/>
  </cols>
  <sheetData>
    <row r="1" spans="1:13" ht="51" x14ac:dyDescent="0.25">
      <c r="A1" s="6" t="s">
        <v>267</v>
      </c>
      <c r="B1" s="1" t="s">
        <v>0</v>
      </c>
      <c r="C1" s="1" t="s">
        <v>270</v>
      </c>
      <c r="D1" s="17" t="s">
        <v>2</v>
      </c>
      <c r="E1" s="1" t="s">
        <v>3</v>
      </c>
      <c r="F1" s="1" t="s">
        <v>4</v>
      </c>
      <c r="G1" s="1" t="s">
        <v>5</v>
      </c>
      <c r="H1" s="1" t="s">
        <v>6</v>
      </c>
      <c r="I1" s="1" t="s">
        <v>7</v>
      </c>
      <c r="J1" s="7" t="s">
        <v>8</v>
      </c>
      <c r="K1" s="7" t="s">
        <v>9</v>
      </c>
      <c r="L1" s="66" t="s">
        <v>10</v>
      </c>
      <c r="M1" s="7" t="s">
        <v>333</v>
      </c>
    </row>
    <row r="2" spans="1:13" s="28" customFormat="1" ht="51.75" customHeight="1" x14ac:dyDescent="0.25">
      <c r="A2" s="22" t="s">
        <v>276</v>
      </c>
      <c r="B2" s="22" t="s">
        <v>128</v>
      </c>
      <c r="C2" s="31" t="s">
        <v>55</v>
      </c>
      <c r="D2" s="25">
        <v>7211023.8499999996</v>
      </c>
      <c r="E2" s="22" t="s">
        <v>11</v>
      </c>
      <c r="F2" s="4" t="s">
        <v>151</v>
      </c>
      <c r="G2" s="22" t="s">
        <v>12</v>
      </c>
      <c r="H2" s="4" t="s">
        <v>22</v>
      </c>
      <c r="I2" s="4" t="s">
        <v>463</v>
      </c>
      <c r="J2" s="4" t="s">
        <v>257</v>
      </c>
      <c r="K2" s="22" t="s">
        <v>439</v>
      </c>
      <c r="L2" s="25">
        <v>198802012</v>
      </c>
      <c r="M2" s="22" t="s">
        <v>353</v>
      </c>
    </row>
    <row r="3" spans="1:13" s="28" customFormat="1" ht="51.75" customHeight="1" x14ac:dyDescent="0.25">
      <c r="A3" s="22" t="s">
        <v>276</v>
      </c>
      <c r="B3" s="22" t="s">
        <v>128</v>
      </c>
      <c r="C3" s="31" t="s">
        <v>55</v>
      </c>
      <c r="D3" s="25">
        <v>7211023.8499999996</v>
      </c>
      <c r="E3" s="22" t="s">
        <v>11</v>
      </c>
      <c r="F3" s="4" t="s">
        <v>151</v>
      </c>
      <c r="G3" s="22" t="s">
        <v>12</v>
      </c>
      <c r="H3" s="4" t="s">
        <v>22</v>
      </c>
      <c r="I3" s="4" t="s">
        <v>463</v>
      </c>
      <c r="J3" s="4" t="s">
        <v>23</v>
      </c>
      <c r="K3" s="22" t="s">
        <v>439</v>
      </c>
      <c r="L3" s="25">
        <v>198802012</v>
      </c>
      <c r="M3" s="22" t="s">
        <v>353</v>
      </c>
    </row>
    <row r="4" spans="1:13" s="28" customFormat="1" ht="51.75" customHeight="1" x14ac:dyDescent="0.25">
      <c r="A4" s="22" t="s">
        <v>37</v>
      </c>
      <c r="B4" s="22" t="s">
        <v>38</v>
      </c>
      <c r="C4" s="31">
        <v>45254</v>
      </c>
      <c r="D4" s="25">
        <v>25400764.199999999</v>
      </c>
      <c r="E4" s="4" t="s">
        <v>16</v>
      </c>
      <c r="F4" s="4" t="s">
        <v>146</v>
      </c>
      <c r="G4" s="4" t="s">
        <v>12</v>
      </c>
      <c r="H4" s="4" t="s">
        <v>13</v>
      </c>
      <c r="I4" s="4" t="s">
        <v>465</v>
      </c>
      <c r="J4" s="4" t="s">
        <v>17</v>
      </c>
      <c r="K4" s="22" t="s">
        <v>440</v>
      </c>
      <c r="L4" s="25">
        <v>58700000</v>
      </c>
      <c r="M4" s="22" t="s">
        <v>354</v>
      </c>
    </row>
    <row r="5" spans="1:13" s="28" customFormat="1" ht="51.75" customHeight="1" x14ac:dyDescent="0.25">
      <c r="A5" s="22" t="s">
        <v>37</v>
      </c>
      <c r="B5" s="22" t="s">
        <v>38</v>
      </c>
      <c r="C5" s="31">
        <v>45254</v>
      </c>
      <c r="D5" s="25">
        <v>25400764.199999999</v>
      </c>
      <c r="E5" s="4" t="s">
        <v>16</v>
      </c>
      <c r="F5" s="4" t="s">
        <v>146</v>
      </c>
      <c r="G5" s="4" t="s">
        <v>12</v>
      </c>
      <c r="H5" s="4" t="s">
        <v>13</v>
      </c>
      <c r="I5" s="4" t="s">
        <v>465</v>
      </c>
      <c r="J5" s="4" t="s">
        <v>28</v>
      </c>
      <c r="K5" s="22" t="s">
        <v>440</v>
      </c>
      <c r="L5" s="25">
        <v>58700000</v>
      </c>
      <c r="M5" s="22" t="s">
        <v>354</v>
      </c>
    </row>
    <row r="6" spans="1:13" s="28" customFormat="1" ht="51.75" customHeight="1" x14ac:dyDescent="0.25">
      <c r="A6" s="22" t="s">
        <v>39</v>
      </c>
      <c r="B6" s="22" t="s">
        <v>40</v>
      </c>
      <c r="C6" s="31">
        <v>45244</v>
      </c>
      <c r="D6" s="25">
        <v>7050001.1399999997</v>
      </c>
      <c r="E6" s="22" t="s">
        <v>21</v>
      </c>
      <c r="F6" s="4" t="s">
        <v>147</v>
      </c>
      <c r="G6" s="22" t="s">
        <v>12</v>
      </c>
      <c r="H6" s="4" t="s">
        <v>25</v>
      </c>
      <c r="I6" s="22" t="s">
        <v>465</v>
      </c>
      <c r="J6" s="22" t="s">
        <v>26</v>
      </c>
      <c r="K6" s="22" t="s">
        <v>441</v>
      </c>
      <c r="L6" s="25">
        <v>195250000</v>
      </c>
      <c r="M6" s="22" t="s">
        <v>355</v>
      </c>
    </row>
    <row r="7" spans="1:13" s="28" customFormat="1" ht="51.75" customHeight="1" x14ac:dyDescent="0.25">
      <c r="A7" s="22" t="s">
        <v>39</v>
      </c>
      <c r="B7" s="22" t="s">
        <v>40</v>
      </c>
      <c r="C7" s="31">
        <v>45244</v>
      </c>
      <c r="D7" s="25">
        <v>7050001.1399999997</v>
      </c>
      <c r="E7" s="22" t="s">
        <v>21</v>
      </c>
      <c r="F7" s="4" t="s">
        <v>147</v>
      </c>
      <c r="G7" s="22" t="s">
        <v>12</v>
      </c>
      <c r="H7" s="4" t="s">
        <v>25</v>
      </c>
      <c r="I7" s="22" t="s">
        <v>465</v>
      </c>
      <c r="J7" s="22" t="s">
        <v>41</v>
      </c>
      <c r="K7" s="22" t="s">
        <v>441</v>
      </c>
      <c r="L7" s="25">
        <v>195250000</v>
      </c>
      <c r="M7" s="22" t="s">
        <v>355</v>
      </c>
    </row>
    <row r="8" spans="1:13" s="28" customFormat="1" ht="52.5" customHeight="1" x14ac:dyDescent="0.25">
      <c r="A8" s="22" t="s">
        <v>284</v>
      </c>
      <c r="B8" s="22" t="s">
        <v>40</v>
      </c>
      <c r="C8" s="60">
        <v>45770</v>
      </c>
      <c r="D8" s="25">
        <v>16060513</v>
      </c>
      <c r="E8" s="22" t="s">
        <v>11</v>
      </c>
      <c r="F8" s="64" t="s">
        <v>151</v>
      </c>
      <c r="G8" s="22" t="s">
        <v>12</v>
      </c>
      <c r="H8" s="4" t="s">
        <v>13</v>
      </c>
      <c r="I8" s="53" t="s">
        <v>462</v>
      </c>
      <c r="J8" s="22" t="s">
        <v>15</v>
      </c>
      <c r="K8" s="65" t="s">
        <v>442</v>
      </c>
      <c r="L8" s="25">
        <v>398657044</v>
      </c>
      <c r="M8" s="65" t="s">
        <v>356</v>
      </c>
    </row>
    <row r="9" spans="1:13" s="28" customFormat="1" ht="52.5" customHeight="1" x14ac:dyDescent="0.25">
      <c r="A9" s="22" t="s">
        <v>284</v>
      </c>
      <c r="B9" s="22" t="s">
        <v>40</v>
      </c>
      <c r="C9" s="60">
        <v>45770</v>
      </c>
      <c r="D9" s="25">
        <v>6883076</v>
      </c>
      <c r="E9" s="22" t="s">
        <v>11</v>
      </c>
      <c r="F9" s="64" t="s">
        <v>151</v>
      </c>
      <c r="G9" s="22" t="s">
        <v>12</v>
      </c>
      <c r="H9" s="4" t="s">
        <v>22</v>
      </c>
      <c r="I9" s="53" t="s">
        <v>462</v>
      </c>
      <c r="J9" s="22" t="s">
        <v>23</v>
      </c>
      <c r="K9" s="65" t="s">
        <v>439</v>
      </c>
      <c r="L9" s="25">
        <v>198802012</v>
      </c>
      <c r="M9" s="65" t="s">
        <v>356</v>
      </c>
    </row>
    <row r="10" spans="1:13" s="28" customFormat="1" ht="52.5" customHeight="1" x14ac:dyDescent="0.25">
      <c r="A10" s="22" t="s">
        <v>283</v>
      </c>
      <c r="B10" s="22" t="s">
        <v>61</v>
      </c>
      <c r="C10" s="27">
        <v>45656</v>
      </c>
      <c r="D10" s="56">
        <v>48293485</v>
      </c>
      <c r="E10" s="22" t="s">
        <v>43</v>
      </c>
      <c r="F10" s="4" t="s">
        <v>148</v>
      </c>
      <c r="G10" s="22" t="s">
        <v>12</v>
      </c>
      <c r="H10" s="4" t="s">
        <v>25</v>
      </c>
      <c r="I10" s="22" t="s">
        <v>462</v>
      </c>
      <c r="J10" s="22" t="s">
        <v>258</v>
      </c>
      <c r="K10" s="22" t="s">
        <v>443</v>
      </c>
      <c r="L10" s="25">
        <v>97458819</v>
      </c>
      <c r="M10" s="22" t="s">
        <v>357</v>
      </c>
    </row>
    <row r="11" spans="1:13" s="28" customFormat="1" ht="66" customHeight="1" x14ac:dyDescent="0.25">
      <c r="A11" s="22" t="s">
        <v>282</v>
      </c>
      <c r="B11" s="22" t="s">
        <v>61</v>
      </c>
      <c r="C11" s="27">
        <v>45656</v>
      </c>
      <c r="D11" s="56">
        <v>51307524</v>
      </c>
      <c r="E11" s="22" t="s">
        <v>34</v>
      </c>
      <c r="F11" s="4" t="s">
        <v>149</v>
      </c>
      <c r="G11" s="22" t="s">
        <v>12</v>
      </c>
      <c r="H11" s="4" t="s">
        <v>25</v>
      </c>
      <c r="I11" s="22" t="s">
        <v>462</v>
      </c>
      <c r="J11" s="22" t="s">
        <v>41</v>
      </c>
      <c r="K11" s="22" t="s">
        <v>444</v>
      </c>
      <c r="L11" s="25">
        <v>55288504</v>
      </c>
      <c r="M11" s="22" t="s">
        <v>357</v>
      </c>
    </row>
    <row r="12" spans="1:13" s="28" customFormat="1" ht="66" customHeight="1" x14ac:dyDescent="0.25">
      <c r="A12" s="22" t="s">
        <v>282</v>
      </c>
      <c r="B12" s="22" t="s">
        <v>61</v>
      </c>
      <c r="C12" s="27">
        <v>45656</v>
      </c>
      <c r="D12" s="56">
        <v>51307524</v>
      </c>
      <c r="E12" s="22" t="s">
        <v>34</v>
      </c>
      <c r="F12" s="4" t="s">
        <v>149</v>
      </c>
      <c r="G12" s="22" t="s">
        <v>12</v>
      </c>
      <c r="H12" s="4" t="s">
        <v>25</v>
      </c>
      <c r="I12" s="22" t="s">
        <v>462</v>
      </c>
      <c r="J12" s="22" t="s">
        <v>258</v>
      </c>
      <c r="K12" s="22" t="s">
        <v>444</v>
      </c>
      <c r="L12" s="25">
        <v>55288504</v>
      </c>
      <c r="M12" s="22" t="s">
        <v>357</v>
      </c>
    </row>
    <row r="13" spans="1:13" s="28" customFormat="1" ht="66" customHeight="1" x14ac:dyDescent="0.25">
      <c r="A13" s="22" t="s">
        <v>282</v>
      </c>
      <c r="B13" s="22" t="s">
        <v>61</v>
      </c>
      <c r="C13" s="27">
        <v>45656</v>
      </c>
      <c r="D13" s="56">
        <v>51307524</v>
      </c>
      <c r="E13" s="22" t="s">
        <v>34</v>
      </c>
      <c r="F13" s="4" t="s">
        <v>149</v>
      </c>
      <c r="G13" s="22" t="s">
        <v>12</v>
      </c>
      <c r="H13" s="4" t="s">
        <v>25</v>
      </c>
      <c r="I13" s="22" t="s">
        <v>462</v>
      </c>
      <c r="J13" s="22" t="s">
        <v>26</v>
      </c>
      <c r="K13" s="22" t="s">
        <v>444</v>
      </c>
      <c r="L13" s="25">
        <v>55288504</v>
      </c>
      <c r="M13" s="22" t="s">
        <v>357</v>
      </c>
    </row>
    <row r="14" spans="1:13" s="28" customFormat="1" ht="66" customHeight="1" x14ac:dyDescent="0.25">
      <c r="A14" s="22" t="s">
        <v>44</v>
      </c>
      <c r="B14" s="22" t="s">
        <v>12</v>
      </c>
      <c r="C14" s="31" t="s">
        <v>230</v>
      </c>
      <c r="D14" s="25">
        <v>2720000</v>
      </c>
      <c r="E14" s="22" t="s">
        <v>34</v>
      </c>
      <c r="F14" s="4" t="s">
        <v>149</v>
      </c>
      <c r="G14" s="22" t="s">
        <v>12</v>
      </c>
      <c r="H14" s="4" t="s">
        <v>25</v>
      </c>
      <c r="I14" s="22" t="s">
        <v>464</v>
      </c>
      <c r="J14" s="22" t="s">
        <v>26</v>
      </c>
      <c r="K14" s="22" t="s">
        <v>444</v>
      </c>
      <c r="L14" s="25">
        <v>55288504</v>
      </c>
      <c r="M14" s="22" t="s">
        <v>357</v>
      </c>
    </row>
    <row r="15" spans="1:13" s="28" customFormat="1" ht="51" x14ac:dyDescent="0.25">
      <c r="A15" s="22" t="s">
        <v>246</v>
      </c>
      <c r="B15" s="4" t="s">
        <v>54</v>
      </c>
      <c r="C15" s="31">
        <v>45575</v>
      </c>
      <c r="D15" s="56">
        <v>3838618.4</v>
      </c>
      <c r="E15" s="22" t="s">
        <v>21</v>
      </c>
      <c r="F15" s="4" t="s">
        <v>147</v>
      </c>
      <c r="G15" s="22" t="s">
        <v>12</v>
      </c>
      <c r="H15" s="4" t="s">
        <v>25</v>
      </c>
      <c r="I15" s="53" t="s">
        <v>465</v>
      </c>
      <c r="J15" s="53" t="s">
        <v>74</v>
      </c>
      <c r="K15" s="22" t="s">
        <v>441</v>
      </c>
      <c r="L15" s="25">
        <v>195250000</v>
      </c>
      <c r="M15" s="22" t="s">
        <v>358</v>
      </c>
    </row>
    <row r="16" spans="1:13" s="28" customFormat="1" ht="51" x14ac:dyDescent="0.25">
      <c r="A16" s="22" t="s">
        <v>246</v>
      </c>
      <c r="B16" s="4" t="s">
        <v>54</v>
      </c>
      <c r="C16" s="31">
        <v>45575</v>
      </c>
      <c r="D16" s="56">
        <v>3838618.4</v>
      </c>
      <c r="E16" s="22" t="s">
        <v>21</v>
      </c>
      <c r="F16" s="4" t="s">
        <v>147</v>
      </c>
      <c r="G16" s="22" t="s">
        <v>12</v>
      </c>
      <c r="H16" s="4" t="s">
        <v>25</v>
      </c>
      <c r="I16" s="53" t="s">
        <v>465</v>
      </c>
      <c r="J16" s="53" t="s">
        <v>66</v>
      </c>
      <c r="K16" s="22" t="s">
        <v>441</v>
      </c>
      <c r="L16" s="25">
        <v>195250000</v>
      </c>
      <c r="M16" s="22" t="s">
        <v>359</v>
      </c>
    </row>
    <row r="17" spans="1:13" s="28" customFormat="1" ht="70.5" customHeight="1" x14ac:dyDescent="0.25">
      <c r="A17" s="22" t="s">
        <v>53</v>
      </c>
      <c r="B17" s="22" t="s">
        <v>54</v>
      </c>
      <c r="C17" s="31" t="s">
        <v>242</v>
      </c>
      <c r="D17" s="25">
        <v>4990000</v>
      </c>
      <c r="E17" s="22" t="s">
        <v>11</v>
      </c>
      <c r="F17" s="4" t="s">
        <v>151</v>
      </c>
      <c r="G17" s="22" t="s">
        <v>12</v>
      </c>
      <c r="H17" s="4" t="s">
        <v>35</v>
      </c>
      <c r="I17" s="22" t="s">
        <v>464</v>
      </c>
      <c r="J17" s="22" t="s">
        <v>23</v>
      </c>
      <c r="K17" s="22" t="s">
        <v>445</v>
      </c>
      <c r="L17" s="25">
        <v>26530000</v>
      </c>
      <c r="M17" s="22" t="s">
        <v>360</v>
      </c>
    </row>
    <row r="18" spans="1:13" s="28" customFormat="1" ht="63.75" x14ac:dyDescent="0.25">
      <c r="A18" s="22" t="s">
        <v>277</v>
      </c>
      <c r="B18" s="22" t="s">
        <v>40</v>
      </c>
      <c r="C18" s="31">
        <v>45731</v>
      </c>
      <c r="D18" s="25">
        <v>1144740</v>
      </c>
      <c r="E18" s="22" t="s">
        <v>56</v>
      </c>
      <c r="F18" s="4" t="s">
        <v>189</v>
      </c>
      <c r="G18" s="22" t="s">
        <v>12</v>
      </c>
      <c r="H18" s="4" t="s">
        <v>13</v>
      </c>
      <c r="I18" s="22" t="s">
        <v>462</v>
      </c>
      <c r="J18" s="22" t="s">
        <v>17</v>
      </c>
      <c r="K18" s="22" t="s">
        <v>435</v>
      </c>
      <c r="L18" s="25">
        <v>51206450</v>
      </c>
      <c r="M18" s="22" t="s">
        <v>361</v>
      </c>
    </row>
    <row r="19" spans="1:13" s="28" customFormat="1" ht="63.75" x14ac:dyDescent="0.25">
      <c r="A19" s="22" t="s">
        <v>277</v>
      </c>
      <c r="B19" s="22" t="s">
        <v>40</v>
      </c>
      <c r="C19" s="31">
        <v>45731</v>
      </c>
      <c r="D19" s="25">
        <v>1144740</v>
      </c>
      <c r="E19" s="4" t="s">
        <v>56</v>
      </c>
      <c r="F19" s="4" t="s">
        <v>189</v>
      </c>
      <c r="G19" s="4" t="s">
        <v>12</v>
      </c>
      <c r="H19" s="4" t="s">
        <v>13</v>
      </c>
      <c r="I19" s="4" t="s">
        <v>462</v>
      </c>
      <c r="J19" s="4" t="s">
        <v>29</v>
      </c>
      <c r="K19" s="22" t="s">
        <v>435</v>
      </c>
      <c r="L19" s="25">
        <v>51206450</v>
      </c>
      <c r="M19" s="22" t="s">
        <v>361</v>
      </c>
    </row>
    <row r="20" spans="1:13" s="28" customFormat="1" ht="63.75" x14ac:dyDescent="0.25">
      <c r="A20" s="22" t="s">
        <v>277</v>
      </c>
      <c r="B20" s="22" t="s">
        <v>40</v>
      </c>
      <c r="C20" s="31">
        <v>45731</v>
      </c>
      <c r="D20" s="25">
        <v>1144740</v>
      </c>
      <c r="E20" s="4" t="s">
        <v>56</v>
      </c>
      <c r="F20" s="4" t="s">
        <v>189</v>
      </c>
      <c r="G20" s="4" t="s">
        <v>12</v>
      </c>
      <c r="H20" s="4" t="s">
        <v>13</v>
      </c>
      <c r="I20" s="4" t="s">
        <v>462</v>
      </c>
      <c r="J20" s="4" t="s">
        <v>66</v>
      </c>
      <c r="K20" s="22" t="s">
        <v>435</v>
      </c>
      <c r="L20" s="25">
        <v>51206450</v>
      </c>
      <c r="M20" s="22" t="s">
        <v>361</v>
      </c>
    </row>
    <row r="21" spans="1:13" s="28" customFormat="1" ht="63.75" x14ac:dyDescent="0.25">
      <c r="A21" s="22" t="s">
        <v>277</v>
      </c>
      <c r="B21" s="22" t="s">
        <v>40</v>
      </c>
      <c r="C21" s="31">
        <v>45731</v>
      </c>
      <c r="D21" s="25">
        <v>1144740</v>
      </c>
      <c r="E21" s="4" t="s">
        <v>56</v>
      </c>
      <c r="F21" s="4" t="s">
        <v>189</v>
      </c>
      <c r="G21" s="4" t="s">
        <v>12</v>
      </c>
      <c r="H21" s="4" t="s">
        <v>13</v>
      </c>
      <c r="I21" s="4" t="s">
        <v>462</v>
      </c>
      <c r="J21" s="4" t="s">
        <v>15</v>
      </c>
      <c r="K21" s="22" t="s">
        <v>435</v>
      </c>
      <c r="L21" s="25">
        <v>51206450</v>
      </c>
      <c r="M21" s="22" t="s">
        <v>361</v>
      </c>
    </row>
    <row r="22" spans="1:13" s="28" customFormat="1" ht="52.5" customHeight="1" x14ac:dyDescent="0.25">
      <c r="A22" s="22" t="s">
        <v>311</v>
      </c>
      <c r="B22" s="22" t="s">
        <v>229</v>
      </c>
      <c r="C22" s="31" t="s">
        <v>242</v>
      </c>
      <c r="D22" s="25">
        <v>8713148</v>
      </c>
      <c r="E22" s="22" t="s">
        <v>43</v>
      </c>
      <c r="F22" s="4" t="s">
        <v>148</v>
      </c>
      <c r="G22" s="22" t="s">
        <v>12</v>
      </c>
      <c r="H22" s="4" t="s">
        <v>25</v>
      </c>
      <c r="I22" s="22" t="s">
        <v>464</v>
      </c>
      <c r="J22" s="22" t="s">
        <v>258</v>
      </c>
      <c r="K22" s="22" t="s">
        <v>443</v>
      </c>
      <c r="L22" s="25">
        <v>97458819</v>
      </c>
      <c r="M22" s="22" t="s">
        <v>357</v>
      </c>
    </row>
    <row r="23" spans="1:13" s="54" customFormat="1" ht="52.5" customHeight="1" x14ac:dyDescent="0.25">
      <c r="A23" s="92" t="s">
        <v>348</v>
      </c>
      <c r="B23" s="53" t="s">
        <v>12</v>
      </c>
      <c r="C23" s="60" t="s">
        <v>245</v>
      </c>
      <c r="D23" s="93"/>
      <c r="E23" s="53" t="s">
        <v>56</v>
      </c>
      <c r="F23" s="58" t="s">
        <v>189</v>
      </c>
      <c r="G23" s="22" t="s">
        <v>12</v>
      </c>
      <c r="H23" s="58" t="s">
        <v>13</v>
      </c>
      <c r="I23" s="53" t="s">
        <v>464</v>
      </c>
      <c r="J23" s="53" t="s">
        <v>17</v>
      </c>
      <c r="K23" s="53" t="s">
        <v>435</v>
      </c>
      <c r="L23" s="25">
        <v>51206450</v>
      </c>
      <c r="M23" s="53" t="s">
        <v>362</v>
      </c>
    </row>
    <row r="24" spans="1:13" s="28" customFormat="1" ht="52.5" customHeight="1" x14ac:dyDescent="0.25">
      <c r="A24" s="22" t="s">
        <v>279</v>
      </c>
      <c r="B24" s="22" t="s">
        <v>128</v>
      </c>
      <c r="C24" s="27" t="s">
        <v>242</v>
      </c>
      <c r="D24" s="25">
        <v>10446608</v>
      </c>
      <c r="E24" s="22" t="s">
        <v>18</v>
      </c>
      <c r="F24" s="4" t="s">
        <v>160</v>
      </c>
      <c r="G24" s="22" t="s">
        <v>12</v>
      </c>
      <c r="H24" s="4" t="s">
        <v>19</v>
      </c>
      <c r="I24" s="22" t="s">
        <v>463</v>
      </c>
      <c r="J24" s="22" t="s">
        <v>17</v>
      </c>
      <c r="K24" s="22" t="s">
        <v>446</v>
      </c>
      <c r="L24" s="25">
        <v>92320000</v>
      </c>
      <c r="M24" s="22" t="s">
        <v>363</v>
      </c>
    </row>
    <row r="25" spans="1:13" s="28" customFormat="1" ht="52.5" customHeight="1" x14ac:dyDescent="0.25">
      <c r="A25" s="22" t="s">
        <v>279</v>
      </c>
      <c r="B25" s="22" t="s">
        <v>128</v>
      </c>
      <c r="C25" s="27" t="s">
        <v>242</v>
      </c>
      <c r="D25" s="25">
        <v>10446608</v>
      </c>
      <c r="E25" s="22" t="s">
        <v>18</v>
      </c>
      <c r="F25" s="4" t="s">
        <v>160</v>
      </c>
      <c r="G25" s="22" t="s">
        <v>12</v>
      </c>
      <c r="H25" s="4" t="s">
        <v>19</v>
      </c>
      <c r="I25" s="22" t="s">
        <v>463</v>
      </c>
      <c r="J25" s="22" t="s">
        <v>257</v>
      </c>
      <c r="K25" s="22" t="s">
        <v>446</v>
      </c>
      <c r="L25" s="25">
        <v>92320000</v>
      </c>
      <c r="M25" s="22" t="s">
        <v>363</v>
      </c>
    </row>
    <row r="26" spans="1:13" s="54" customFormat="1" ht="66.75" customHeight="1" x14ac:dyDescent="0.25">
      <c r="A26" s="92" t="s">
        <v>351</v>
      </c>
      <c r="B26" s="53" t="s">
        <v>352</v>
      </c>
      <c r="C26" s="59" t="s">
        <v>245</v>
      </c>
      <c r="D26" s="56">
        <v>8000000</v>
      </c>
      <c r="E26" s="53" t="s">
        <v>24</v>
      </c>
      <c r="F26" s="58" t="s">
        <v>152</v>
      </c>
      <c r="G26" s="22" t="s">
        <v>12</v>
      </c>
      <c r="H26" s="58" t="s">
        <v>25</v>
      </c>
      <c r="I26" s="53" t="s">
        <v>464</v>
      </c>
      <c r="J26" s="53" t="s">
        <v>258</v>
      </c>
      <c r="K26" s="53" t="s">
        <v>436</v>
      </c>
      <c r="L26" s="25">
        <v>158850355</v>
      </c>
      <c r="M26" s="53" t="s">
        <v>364</v>
      </c>
    </row>
    <row r="27" spans="1:13" s="28" customFormat="1" ht="66" customHeight="1" x14ac:dyDescent="0.25">
      <c r="A27" s="22" t="s">
        <v>231</v>
      </c>
      <c r="B27" s="22" t="s">
        <v>65</v>
      </c>
      <c r="C27" s="27">
        <v>45301</v>
      </c>
      <c r="D27" s="25">
        <v>23000000</v>
      </c>
      <c r="E27" s="4" t="s">
        <v>56</v>
      </c>
      <c r="F27" s="4" t="s">
        <v>189</v>
      </c>
      <c r="G27" s="4" t="s">
        <v>12</v>
      </c>
      <c r="H27" s="4" t="s">
        <v>13</v>
      </c>
      <c r="I27" s="4" t="s">
        <v>465</v>
      </c>
      <c r="J27" s="4" t="s">
        <v>29</v>
      </c>
      <c r="K27" s="22" t="s">
        <v>435</v>
      </c>
      <c r="L27" s="25">
        <v>51206450</v>
      </c>
      <c r="M27" s="22" t="s">
        <v>357</v>
      </c>
    </row>
    <row r="28" spans="1:13" s="28" customFormat="1" ht="66" customHeight="1" x14ac:dyDescent="0.25">
      <c r="A28" s="22" t="s">
        <v>231</v>
      </c>
      <c r="B28" s="22" t="s">
        <v>65</v>
      </c>
      <c r="C28" s="27">
        <v>45301</v>
      </c>
      <c r="D28" s="25">
        <v>23000000</v>
      </c>
      <c r="E28" s="4" t="s">
        <v>56</v>
      </c>
      <c r="F28" s="4" t="s">
        <v>189</v>
      </c>
      <c r="G28" s="4" t="s">
        <v>12</v>
      </c>
      <c r="H28" s="4" t="s">
        <v>13</v>
      </c>
      <c r="I28" s="4" t="s">
        <v>465</v>
      </c>
      <c r="J28" s="4" t="s">
        <v>74</v>
      </c>
      <c r="K28" s="22" t="s">
        <v>435</v>
      </c>
      <c r="L28" s="25">
        <v>51206450</v>
      </c>
      <c r="M28" s="22" t="s">
        <v>357</v>
      </c>
    </row>
    <row r="29" spans="1:13" s="28" customFormat="1" ht="66" customHeight="1" x14ac:dyDescent="0.25">
      <c r="A29" s="22" t="s">
        <v>231</v>
      </c>
      <c r="B29" s="22" t="s">
        <v>65</v>
      </c>
      <c r="C29" s="27">
        <v>45301</v>
      </c>
      <c r="D29" s="25">
        <v>23000000</v>
      </c>
      <c r="E29" s="4" t="s">
        <v>56</v>
      </c>
      <c r="F29" s="4" t="s">
        <v>189</v>
      </c>
      <c r="G29" s="4" t="s">
        <v>12</v>
      </c>
      <c r="H29" s="4" t="s">
        <v>13</v>
      </c>
      <c r="I29" s="4" t="s">
        <v>465</v>
      </c>
      <c r="J29" s="4" t="s">
        <v>260</v>
      </c>
      <c r="K29" s="22" t="s">
        <v>435</v>
      </c>
      <c r="L29" s="25">
        <v>51206450</v>
      </c>
      <c r="M29" s="22" t="s">
        <v>357</v>
      </c>
    </row>
    <row r="30" spans="1:13" s="28" customFormat="1" ht="66" customHeight="1" x14ac:dyDescent="0.25">
      <c r="A30" s="22" t="s">
        <v>231</v>
      </c>
      <c r="B30" s="22" t="s">
        <v>65</v>
      </c>
      <c r="C30" s="27">
        <v>45301</v>
      </c>
      <c r="D30" s="25">
        <v>20125000</v>
      </c>
      <c r="E30" s="4" t="s">
        <v>34</v>
      </c>
      <c r="F30" s="4" t="s">
        <v>149</v>
      </c>
      <c r="G30" s="4" t="s">
        <v>12</v>
      </c>
      <c r="H30" s="4" t="s">
        <v>25</v>
      </c>
      <c r="I30" s="4" t="s">
        <v>465</v>
      </c>
      <c r="J30" s="4" t="s">
        <v>74</v>
      </c>
      <c r="K30" s="22" t="s">
        <v>444</v>
      </c>
      <c r="L30" s="25">
        <v>55288504</v>
      </c>
      <c r="M30" s="22" t="s">
        <v>357</v>
      </c>
    </row>
    <row r="31" spans="1:13" s="28" customFormat="1" ht="66" customHeight="1" x14ac:dyDescent="0.25">
      <c r="A31" s="22" t="s">
        <v>470</v>
      </c>
      <c r="B31" s="22" t="s">
        <v>65</v>
      </c>
      <c r="C31" s="27">
        <v>45301</v>
      </c>
      <c r="D31" s="25">
        <v>5000000</v>
      </c>
      <c r="E31" s="4" t="s">
        <v>67</v>
      </c>
      <c r="F31" s="4" t="s">
        <v>155</v>
      </c>
      <c r="G31" s="4" t="s">
        <v>12</v>
      </c>
      <c r="H31" s="4" t="s">
        <v>68</v>
      </c>
      <c r="I31" s="4" t="s">
        <v>465</v>
      </c>
      <c r="J31" s="4" t="s">
        <v>260</v>
      </c>
      <c r="K31" s="22" t="s">
        <v>447</v>
      </c>
      <c r="L31" s="25">
        <v>29538310</v>
      </c>
      <c r="M31" s="22" t="s">
        <v>357</v>
      </c>
    </row>
    <row r="32" spans="1:13" s="28" customFormat="1" ht="59.25" customHeight="1" x14ac:dyDescent="0.25">
      <c r="A32" s="22" t="s">
        <v>69</v>
      </c>
      <c r="B32" s="22" t="s">
        <v>40</v>
      </c>
      <c r="C32" s="31">
        <v>45363</v>
      </c>
      <c r="D32" s="25">
        <v>71725577.060000002</v>
      </c>
      <c r="E32" s="4" t="s">
        <v>11</v>
      </c>
      <c r="F32" s="4" t="s">
        <v>151</v>
      </c>
      <c r="G32" s="4" t="s">
        <v>12</v>
      </c>
      <c r="H32" s="4" t="s">
        <v>13</v>
      </c>
      <c r="I32" s="4" t="s">
        <v>465</v>
      </c>
      <c r="J32" s="4" t="s">
        <v>29</v>
      </c>
      <c r="K32" s="22" t="s">
        <v>442</v>
      </c>
      <c r="L32" s="25">
        <v>398657044</v>
      </c>
      <c r="M32" s="22" t="s">
        <v>365</v>
      </c>
    </row>
    <row r="33" spans="1:13" s="28" customFormat="1" ht="59.25" customHeight="1" x14ac:dyDescent="0.25">
      <c r="A33" s="22" t="s">
        <v>69</v>
      </c>
      <c r="B33" s="22" t="s">
        <v>40</v>
      </c>
      <c r="C33" s="31">
        <v>45363</v>
      </c>
      <c r="D33" s="25">
        <v>71725577.060000002</v>
      </c>
      <c r="E33" s="4" t="s">
        <v>11</v>
      </c>
      <c r="F33" s="4" t="s">
        <v>151</v>
      </c>
      <c r="G33" s="4" t="s">
        <v>12</v>
      </c>
      <c r="H33" s="4" t="s">
        <v>13</v>
      </c>
      <c r="I33" s="4" t="s">
        <v>465</v>
      </c>
      <c r="J33" s="4" t="s">
        <v>15</v>
      </c>
      <c r="K33" s="22" t="s">
        <v>442</v>
      </c>
      <c r="L33" s="25">
        <v>398657044</v>
      </c>
      <c r="M33" s="22" t="s">
        <v>365</v>
      </c>
    </row>
    <row r="34" spans="1:13" s="28" customFormat="1" ht="59.25" customHeight="1" x14ac:dyDescent="0.25">
      <c r="A34" s="22" t="s">
        <v>69</v>
      </c>
      <c r="B34" s="22" t="s">
        <v>40</v>
      </c>
      <c r="C34" s="31">
        <v>45363</v>
      </c>
      <c r="D34" s="25">
        <v>48496534.780000001</v>
      </c>
      <c r="E34" s="4" t="s">
        <v>11</v>
      </c>
      <c r="F34" s="4" t="s">
        <v>151</v>
      </c>
      <c r="G34" s="4" t="s">
        <v>12</v>
      </c>
      <c r="H34" s="4" t="s">
        <v>22</v>
      </c>
      <c r="I34" s="4" t="s">
        <v>465</v>
      </c>
      <c r="J34" s="4" t="s">
        <v>23</v>
      </c>
      <c r="K34" s="22" t="s">
        <v>439</v>
      </c>
      <c r="L34" s="25">
        <v>198802012</v>
      </c>
      <c r="M34" s="22" t="s">
        <v>366</v>
      </c>
    </row>
    <row r="35" spans="1:13" s="28" customFormat="1" ht="72" customHeight="1" x14ac:dyDescent="0.25">
      <c r="A35" s="22" t="s">
        <v>102</v>
      </c>
      <c r="B35" s="22" t="s">
        <v>40</v>
      </c>
      <c r="C35" s="31">
        <v>45271</v>
      </c>
      <c r="D35" s="25">
        <f>17205943.65+5690095.25</f>
        <v>22896038.899999999</v>
      </c>
      <c r="E35" s="4" t="s">
        <v>11</v>
      </c>
      <c r="F35" s="4" t="s">
        <v>151</v>
      </c>
      <c r="G35" s="4" t="s">
        <v>12</v>
      </c>
      <c r="H35" s="4" t="s">
        <v>13</v>
      </c>
      <c r="I35" s="4" t="s">
        <v>465</v>
      </c>
      <c r="J35" s="4" t="s">
        <v>15</v>
      </c>
      <c r="K35" s="22" t="s">
        <v>442</v>
      </c>
      <c r="L35" s="25">
        <v>398657044</v>
      </c>
      <c r="M35" s="22" t="s">
        <v>367</v>
      </c>
    </row>
    <row r="36" spans="1:13" s="28" customFormat="1" ht="72" customHeight="1" x14ac:dyDescent="0.25">
      <c r="A36" s="22" t="s">
        <v>102</v>
      </c>
      <c r="B36" s="22" t="s">
        <v>40</v>
      </c>
      <c r="C36" s="31">
        <v>45271</v>
      </c>
      <c r="D36" s="25">
        <f>17205943.65+5690095.25</f>
        <v>22896038.899999999</v>
      </c>
      <c r="E36" s="22" t="s">
        <v>11</v>
      </c>
      <c r="F36" s="4" t="s">
        <v>151</v>
      </c>
      <c r="G36" s="22" t="s">
        <v>12</v>
      </c>
      <c r="H36" s="4" t="s">
        <v>13</v>
      </c>
      <c r="I36" s="22" t="s">
        <v>465</v>
      </c>
      <c r="J36" s="22" t="s">
        <v>41</v>
      </c>
      <c r="K36" s="22" t="s">
        <v>442</v>
      </c>
      <c r="L36" s="25">
        <v>398657044</v>
      </c>
      <c r="M36" s="22" t="s">
        <v>367</v>
      </c>
    </row>
    <row r="37" spans="1:13" s="28" customFormat="1" ht="72" customHeight="1" x14ac:dyDescent="0.25">
      <c r="A37" s="22" t="s">
        <v>102</v>
      </c>
      <c r="B37" s="22" t="s">
        <v>40</v>
      </c>
      <c r="C37" s="31">
        <v>45271</v>
      </c>
      <c r="D37" s="25">
        <v>11448019.449999999</v>
      </c>
      <c r="E37" s="4" t="s">
        <v>11</v>
      </c>
      <c r="F37" s="4" t="s">
        <v>151</v>
      </c>
      <c r="G37" s="4" t="s">
        <v>12</v>
      </c>
      <c r="H37" s="4" t="s">
        <v>22</v>
      </c>
      <c r="I37" s="4" t="s">
        <v>465</v>
      </c>
      <c r="J37" s="4" t="s">
        <v>15</v>
      </c>
      <c r="K37" s="22" t="s">
        <v>439</v>
      </c>
      <c r="L37" s="25">
        <v>198802012</v>
      </c>
      <c r="M37" s="22" t="s">
        <v>367</v>
      </c>
    </row>
    <row r="38" spans="1:13" s="28" customFormat="1" ht="76.5" customHeight="1" x14ac:dyDescent="0.25">
      <c r="A38" s="22" t="s">
        <v>102</v>
      </c>
      <c r="B38" s="22" t="s">
        <v>40</v>
      </c>
      <c r="C38" s="31">
        <v>45271</v>
      </c>
      <c r="D38" s="25">
        <v>11448019.449999999</v>
      </c>
      <c r="E38" s="22" t="s">
        <v>11</v>
      </c>
      <c r="F38" s="4" t="s">
        <v>151</v>
      </c>
      <c r="G38" s="22" t="s">
        <v>12</v>
      </c>
      <c r="H38" s="4" t="s">
        <v>22</v>
      </c>
      <c r="I38" s="22" t="s">
        <v>465</v>
      </c>
      <c r="J38" s="22" t="s">
        <v>41</v>
      </c>
      <c r="K38" s="22" t="s">
        <v>439</v>
      </c>
      <c r="L38" s="25">
        <v>198802012</v>
      </c>
      <c r="M38" s="22" t="s">
        <v>367</v>
      </c>
    </row>
    <row r="39" spans="1:13" s="28" customFormat="1" ht="76.5" customHeight="1" x14ac:dyDescent="0.25">
      <c r="A39" s="22" t="s">
        <v>102</v>
      </c>
      <c r="B39" s="22" t="s">
        <v>40</v>
      </c>
      <c r="C39" s="31">
        <v>45271</v>
      </c>
      <c r="D39" s="25">
        <v>11448019.449999999</v>
      </c>
      <c r="E39" s="22" t="s">
        <v>11</v>
      </c>
      <c r="F39" s="4" t="s">
        <v>151</v>
      </c>
      <c r="G39" s="22" t="s">
        <v>12</v>
      </c>
      <c r="H39" s="4" t="s">
        <v>22</v>
      </c>
      <c r="I39" s="22" t="s">
        <v>465</v>
      </c>
      <c r="J39" s="22" t="s">
        <v>23</v>
      </c>
      <c r="K39" s="22" t="s">
        <v>439</v>
      </c>
      <c r="L39" s="25">
        <v>198802012</v>
      </c>
      <c r="M39" s="22" t="s">
        <v>367</v>
      </c>
    </row>
    <row r="40" spans="1:13" s="28" customFormat="1" ht="76.5" x14ac:dyDescent="0.25">
      <c r="A40" s="22" t="s">
        <v>308</v>
      </c>
      <c r="B40" s="22" t="s">
        <v>12</v>
      </c>
      <c r="C40" s="59">
        <v>45779</v>
      </c>
      <c r="D40" s="25">
        <v>1677035</v>
      </c>
      <c r="E40" s="22" t="s">
        <v>80</v>
      </c>
      <c r="F40" s="4" t="s">
        <v>159</v>
      </c>
      <c r="G40" s="22" t="s">
        <v>12</v>
      </c>
      <c r="H40" s="4" t="s">
        <v>13</v>
      </c>
      <c r="I40" s="53" t="s">
        <v>462</v>
      </c>
      <c r="J40" s="22" t="s">
        <v>17</v>
      </c>
      <c r="K40" s="22" t="s">
        <v>448</v>
      </c>
      <c r="L40" s="25">
        <v>37006600</v>
      </c>
      <c r="M40" s="22" t="s">
        <v>368</v>
      </c>
    </row>
    <row r="41" spans="1:13" s="28" customFormat="1" ht="76.5" x14ac:dyDescent="0.25">
      <c r="A41" s="22" t="s">
        <v>308</v>
      </c>
      <c r="B41" s="22" t="s">
        <v>12</v>
      </c>
      <c r="C41" s="59">
        <v>45779</v>
      </c>
      <c r="D41" s="25">
        <v>462641</v>
      </c>
      <c r="E41" s="22" t="s">
        <v>18</v>
      </c>
      <c r="F41" s="4" t="s">
        <v>160</v>
      </c>
      <c r="G41" s="22" t="s">
        <v>12</v>
      </c>
      <c r="H41" s="4" t="s">
        <v>13</v>
      </c>
      <c r="I41" s="53" t="s">
        <v>462</v>
      </c>
      <c r="J41" s="22" t="s">
        <v>17</v>
      </c>
      <c r="K41" s="22" t="s">
        <v>449</v>
      </c>
      <c r="L41" s="25">
        <v>17726600</v>
      </c>
      <c r="M41" s="22" t="s">
        <v>369</v>
      </c>
    </row>
    <row r="42" spans="1:13" s="28" customFormat="1" ht="63.75" x14ac:dyDescent="0.25">
      <c r="A42" s="22" t="s">
        <v>308</v>
      </c>
      <c r="B42" s="22" t="s">
        <v>12</v>
      </c>
      <c r="C42" s="59">
        <v>45779</v>
      </c>
      <c r="D42" s="25">
        <v>1095663</v>
      </c>
      <c r="E42" s="22" t="s">
        <v>30</v>
      </c>
      <c r="F42" s="64" t="s">
        <v>158</v>
      </c>
      <c r="G42" s="22" t="s">
        <v>12</v>
      </c>
      <c r="H42" s="4" t="s">
        <v>25</v>
      </c>
      <c r="I42" s="53" t="s">
        <v>462</v>
      </c>
      <c r="J42" s="22" t="s">
        <v>258</v>
      </c>
      <c r="K42" s="65" t="s">
        <v>450</v>
      </c>
      <c r="L42" s="25">
        <v>140055000</v>
      </c>
      <c r="M42" s="65" t="s">
        <v>370</v>
      </c>
    </row>
    <row r="43" spans="1:13" s="28" customFormat="1" ht="63.75" x14ac:dyDescent="0.25">
      <c r="A43" s="22" t="s">
        <v>308</v>
      </c>
      <c r="B43" s="22" t="s">
        <v>12</v>
      </c>
      <c r="C43" s="59">
        <v>45779</v>
      </c>
      <c r="D43" s="25">
        <v>1095663</v>
      </c>
      <c r="E43" s="22" t="s">
        <v>30</v>
      </c>
      <c r="F43" s="64" t="s">
        <v>158</v>
      </c>
      <c r="G43" s="22" t="s">
        <v>12</v>
      </c>
      <c r="H43" s="4" t="s">
        <v>25</v>
      </c>
      <c r="I43" s="53" t="s">
        <v>462</v>
      </c>
      <c r="J43" s="22" t="s">
        <v>66</v>
      </c>
      <c r="K43" s="65" t="s">
        <v>450</v>
      </c>
      <c r="L43" s="25">
        <v>140055000</v>
      </c>
      <c r="M43" s="65" t="s">
        <v>371</v>
      </c>
    </row>
    <row r="44" spans="1:13" s="28" customFormat="1" ht="63.75" x14ac:dyDescent="0.25">
      <c r="A44" s="22" t="s">
        <v>308</v>
      </c>
      <c r="B44" s="22" t="s">
        <v>12</v>
      </c>
      <c r="C44" s="59">
        <v>45779</v>
      </c>
      <c r="D44" s="25">
        <v>1095663</v>
      </c>
      <c r="E44" s="22" t="s">
        <v>30</v>
      </c>
      <c r="F44" s="64" t="s">
        <v>158</v>
      </c>
      <c r="G44" s="22" t="s">
        <v>12</v>
      </c>
      <c r="H44" s="4" t="s">
        <v>25</v>
      </c>
      <c r="I44" s="53" t="s">
        <v>462</v>
      </c>
      <c r="J44" s="22" t="s">
        <v>26</v>
      </c>
      <c r="K44" s="65" t="s">
        <v>450</v>
      </c>
      <c r="L44" s="25">
        <v>140055000</v>
      </c>
      <c r="M44" s="65" t="s">
        <v>372</v>
      </c>
    </row>
    <row r="45" spans="1:13" s="28" customFormat="1" ht="76.5" x14ac:dyDescent="0.25">
      <c r="A45" s="22" t="s">
        <v>71</v>
      </c>
      <c r="B45" s="22" t="s">
        <v>40</v>
      </c>
      <c r="C45" s="31">
        <v>45250</v>
      </c>
      <c r="D45" s="25">
        <v>15977402.640000001</v>
      </c>
      <c r="E45" s="4" t="s">
        <v>21</v>
      </c>
      <c r="F45" s="4" t="s">
        <v>147</v>
      </c>
      <c r="G45" s="4" t="s">
        <v>12</v>
      </c>
      <c r="H45" s="4" t="s">
        <v>25</v>
      </c>
      <c r="I45" s="4" t="s">
        <v>465</v>
      </c>
      <c r="J45" s="4" t="s">
        <v>26</v>
      </c>
      <c r="K45" s="22" t="s">
        <v>441</v>
      </c>
      <c r="L45" s="25">
        <v>195250000</v>
      </c>
      <c r="M45" s="22" t="s">
        <v>373</v>
      </c>
    </row>
    <row r="46" spans="1:13" s="28" customFormat="1" ht="76.5" x14ac:dyDescent="0.25">
      <c r="A46" s="22" t="s">
        <v>71</v>
      </c>
      <c r="B46" s="22" t="s">
        <v>40</v>
      </c>
      <c r="C46" s="31">
        <v>45250</v>
      </c>
      <c r="D46" s="25">
        <v>15977402.640000001</v>
      </c>
      <c r="E46" s="22" t="s">
        <v>21</v>
      </c>
      <c r="F46" s="4" t="s">
        <v>147</v>
      </c>
      <c r="G46" s="22" t="s">
        <v>12</v>
      </c>
      <c r="H46" s="4" t="s">
        <v>25</v>
      </c>
      <c r="I46" s="22" t="s">
        <v>465</v>
      </c>
      <c r="J46" s="22" t="s">
        <v>41</v>
      </c>
      <c r="K46" s="22" t="s">
        <v>441</v>
      </c>
      <c r="L46" s="25">
        <v>195250000</v>
      </c>
      <c r="M46" s="22" t="s">
        <v>373</v>
      </c>
    </row>
    <row r="47" spans="1:13" s="28" customFormat="1" ht="76.5" x14ac:dyDescent="0.25">
      <c r="A47" s="22" t="s">
        <v>71</v>
      </c>
      <c r="B47" s="22" t="s">
        <v>40</v>
      </c>
      <c r="C47" s="31">
        <v>45250</v>
      </c>
      <c r="D47" s="25">
        <v>15977402.640000001</v>
      </c>
      <c r="E47" s="22" t="s">
        <v>21</v>
      </c>
      <c r="F47" s="4" t="s">
        <v>147</v>
      </c>
      <c r="G47" s="22" t="s">
        <v>12</v>
      </c>
      <c r="H47" s="4" t="s">
        <v>25</v>
      </c>
      <c r="I47" s="22" t="s">
        <v>465</v>
      </c>
      <c r="J47" s="22" t="s">
        <v>66</v>
      </c>
      <c r="K47" s="22" t="s">
        <v>441</v>
      </c>
      <c r="L47" s="25">
        <v>195250000</v>
      </c>
      <c r="M47" s="22" t="s">
        <v>373</v>
      </c>
    </row>
    <row r="48" spans="1:13" s="28" customFormat="1" ht="56.25" customHeight="1" x14ac:dyDescent="0.25">
      <c r="A48" s="22" t="s">
        <v>72</v>
      </c>
      <c r="B48" s="22" t="s">
        <v>12</v>
      </c>
      <c r="C48" s="31">
        <v>45260</v>
      </c>
      <c r="D48" s="25">
        <v>15627215.85</v>
      </c>
      <c r="E48" s="4" t="s">
        <v>11</v>
      </c>
      <c r="F48" s="4" t="s">
        <v>151</v>
      </c>
      <c r="G48" s="4" t="s">
        <v>12</v>
      </c>
      <c r="H48" s="4" t="s">
        <v>13</v>
      </c>
      <c r="I48" s="4" t="s">
        <v>465</v>
      </c>
      <c r="J48" s="4" t="s">
        <v>15</v>
      </c>
      <c r="K48" s="22" t="s">
        <v>442</v>
      </c>
      <c r="L48" s="25">
        <v>398657044</v>
      </c>
      <c r="M48" s="22" t="s">
        <v>374</v>
      </c>
    </row>
    <row r="49" spans="1:13" s="28" customFormat="1" ht="56.25" customHeight="1" x14ac:dyDescent="0.25">
      <c r="A49" s="22" t="s">
        <v>72</v>
      </c>
      <c r="B49" s="22" t="s">
        <v>12</v>
      </c>
      <c r="C49" s="31">
        <v>45260</v>
      </c>
      <c r="D49" s="25">
        <v>15627215.85</v>
      </c>
      <c r="E49" s="4" t="s">
        <v>11</v>
      </c>
      <c r="F49" s="4" t="s">
        <v>151</v>
      </c>
      <c r="G49" s="4" t="s">
        <v>12</v>
      </c>
      <c r="H49" s="4" t="s">
        <v>13</v>
      </c>
      <c r="I49" s="4" t="s">
        <v>465</v>
      </c>
      <c r="J49" s="4" t="s">
        <v>260</v>
      </c>
      <c r="K49" s="22" t="s">
        <v>442</v>
      </c>
      <c r="L49" s="25">
        <v>398657044</v>
      </c>
      <c r="M49" s="22" t="s">
        <v>374</v>
      </c>
    </row>
    <row r="50" spans="1:13" s="28" customFormat="1" ht="51" x14ac:dyDescent="0.25">
      <c r="A50" s="22" t="s">
        <v>73</v>
      </c>
      <c r="B50" s="22" t="s">
        <v>271</v>
      </c>
      <c r="C50" s="31">
        <v>45483</v>
      </c>
      <c r="D50" s="25">
        <v>11569001</v>
      </c>
      <c r="E50" s="4" t="s">
        <v>32</v>
      </c>
      <c r="F50" s="4" t="s">
        <v>157</v>
      </c>
      <c r="G50" s="4" t="s">
        <v>12</v>
      </c>
      <c r="H50" s="4" t="s">
        <v>25</v>
      </c>
      <c r="I50" s="4" t="s">
        <v>465</v>
      </c>
      <c r="J50" s="4" t="s">
        <v>33</v>
      </c>
      <c r="K50" s="22" t="s">
        <v>451</v>
      </c>
      <c r="L50" s="25">
        <v>60421000</v>
      </c>
      <c r="M50" s="22" t="s">
        <v>375</v>
      </c>
    </row>
    <row r="51" spans="1:13" s="28" customFormat="1" ht="51" x14ac:dyDescent="0.25">
      <c r="A51" s="22" t="s">
        <v>73</v>
      </c>
      <c r="B51" s="22" t="s">
        <v>272</v>
      </c>
      <c r="C51" s="31">
        <v>45483</v>
      </c>
      <c r="D51" s="25">
        <v>11569001</v>
      </c>
      <c r="E51" s="4" t="s">
        <v>32</v>
      </c>
      <c r="F51" s="4" t="s">
        <v>157</v>
      </c>
      <c r="G51" s="4" t="s">
        <v>12</v>
      </c>
      <c r="H51" s="4" t="s">
        <v>25</v>
      </c>
      <c r="I51" s="4" t="s">
        <v>465</v>
      </c>
      <c r="J51" s="4" t="s">
        <v>74</v>
      </c>
      <c r="K51" s="22" t="s">
        <v>451</v>
      </c>
      <c r="L51" s="25">
        <v>60421000</v>
      </c>
      <c r="M51" s="22" t="s">
        <v>376</v>
      </c>
    </row>
    <row r="52" spans="1:13" s="28" customFormat="1" ht="76.5" x14ac:dyDescent="0.25">
      <c r="A52" s="22" t="s">
        <v>75</v>
      </c>
      <c r="B52" s="22" t="s">
        <v>54</v>
      </c>
      <c r="C52" s="31" t="s">
        <v>230</v>
      </c>
      <c r="D52" s="25">
        <v>3797000</v>
      </c>
      <c r="E52" s="22" t="s">
        <v>30</v>
      </c>
      <c r="F52" s="4" t="s">
        <v>158</v>
      </c>
      <c r="G52" s="22" t="s">
        <v>12</v>
      </c>
      <c r="H52" s="4" t="s">
        <v>25</v>
      </c>
      <c r="I52" s="22" t="s">
        <v>464</v>
      </c>
      <c r="J52" s="22" t="s">
        <v>258</v>
      </c>
      <c r="K52" s="22" t="s">
        <v>450</v>
      </c>
      <c r="L52" s="25">
        <v>140055000</v>
      </c>
      <c r="M52" s="22" t="s">
        <v>377</v>
      </c>
    </row>
    <row r="53" spans="1:13" s="28" customFormat="1" ht="51" x14ac:dyDescent="0.25">
      <c r="A53" s="22" t="s">
        <v>274</v>
      </c>
      <c r="B53" s="22" t="s">
        <v>233</v>
      </c>
      <c r="C53" s="27">
        <v>45639</v>
      </c>
      <c r="D53" s="56">
        <v>5004495.7</v>
      </c>
      <c r="E53" s="22" t="s">
        <v>21</v>
      </c>
      <c r="F53" s="4" t="s">
        <v>147</v>
      </c>
      <c r="G53" s="4" t="s">
        <v>12</v>
      </c>
      <c r="H53" s="4" t="s">
        <v>22</v>
      </c>
      <c r="I53" s="53" t="s">
        <v>465</v>
      </c>
      <c r="J53" s="22" t="s">
        <v>23</v>
      </c>
      <c r="K53" s="22" t="s">
        <v>437</v>
      </c>
      <c r="L53" s="25">
        <v>68765510</v>
      </c>
      <c r="M53" s="22" t="s">
        <v>378</v>
      </c>
    </row>
    <row r="54" spans="1:13" s="28" customFormat="1" ht="60" customHeight="1" x14ac:dyDescent="0.25">
      <c r="A54" s="22" t="s">
        <v>77</v>
      </c>
      <c r="B54" s="22" t="s">
        <v>54</v>
      </c>
      <c r="C54" s="31">
        <v>45324</v>
      </c>
      <c r="D54" s="25">
        <v>10089960.65</v>
      </c>
      <c r="E54" s="4" t="s">
        <v>11</v>
      </c>
      <c r="F54" s="4" t="s">
        <v>151</v>
      </c>
      <c r="G54" s="4" t="s">
        <v>12</v>
      </c>
      <c r="H54" s="4" t="s">
        <v>13</v>
      </c>
      <c r="I54" s="4" t="s">
        <v>465</v>
      </c>
      <c r="J54" s="4" t="s">
        <v>26</v>
      </c>
      <c r="K54" s="22" t="s">
        <v>442</v>
      </c>
      <c r="L54" s="25">
        <v>398657044</v>
      </c>
      <c r="M54" s="22" t="s">
        <v>379</v>
      </c>
    </row>
    <row r="55" spans="1:13" s="28" customFormat="1" ht="60" customHeight="1" x14ac:dyDescent="0.25">
      <c r="A55" s="22" t="s">
        <v>77</v>
      </c>
      <c r="B55" s="22" t="s">
        <v>54</v>
      </c>
      <c r="C55" s="31">
        <v>45324</v>
      </c>
      <c r="D55" s="25">
        <v>10089960.65</v>
      </c>
      <c r="E55" s="4" t="s">
        <v>11</v>
      </c>
      <c r="F55" s="4" t="s">
        <v>151</v>
      </c>
      <c r="G55" s="4" t="s">
        <v>12</v>
      </c>
      <c r="H55" s="4" t="s">
        <v>13</v>
      </c>
      <c r="I55" s="4" t="s">
        <v>465</v>
      </c>
      <c r="J55" s="4" t="s">
        <v>15</v>
      </c>
      <c r="K55" s="22" t="s">
        <v>442</v>
      </c>
      <c r="L55" s="25">
        <v>398657044</v>
      </c>
      <c r="M55" s="22" t="s">
        <v>379</v>
      </c>
    </row>
    <row r="56" spans="1:13" s="28" customFormat="1" ht="60" customHeight="1" x14ac:dyDescent="0.25">
      <c r="A56" s="22" t="s">
        <v>77</v>
      </c>
      <c r="B56" s="22" t="s">
        <v>54</v>
      </c>
      <c r="C56" s="31">
        <v>45324</v>
      </c>
      <c r="D56" s="25">
        <v>10089960.65</v>
      </c>
      <c r="E56" s="4" t="s">
        <v>11</v>
      </c>
      <c r="F56" s="4" t="s">
        <v>151</v>
      </c>
      <c r="G56" s="4" t="s">
        <v>12</v>
      </c>
      <c r="H56" s="4" t="s">
        <v>13</v>
      </c>
      <c r="I56" s="4" t="s">
        <v>465</v>
      </c>
      <c r="J56" s="4" t="s">
        <v>257</v>
      </c>
      <c r="K56" s="22" t="s">
        <v>442</v>
      </c>
      <c r="L56" s="25">
        <v>398657044</v>
      </c>
      <c r="M56" s="22" t="s">
        <v>379</v>
      </c>
    </row>
    <row r="57" spans="1:13" s="28" customFormat="1" ht="60" customHeight="1" x14ac:dyDescent="0.25">
      <c r="A57" s="22" t="s">
        <v>77</v>
      </c>
      <c r="B57" s="22" t="s">
        <v>54</v>
      </c>
      <c r="C57" s="31">
        <v>45324</v>
      </c>
      <c r="D57" s="25">
        <v>10089960.65</v>
      </c>
      <c r="E57" s="22" t="s">
        <v>11</v>
      </c>
      <c r="F57" s="4" t="s">
        <v>151</v>
      </c>
      <c r="G57" s="22" t="s">
        <v>12</v>
      </c>
      <c r="H57" s="4" t="s">
        <v>13</v>
      </c>
      <c r="I57" s="22" t="s">
        <v>465</v>
      </c>
      <c r="J57" s="22" t="s">
        <v>41</v>
      </c>
      <c r="K57" s="22" t="s">
        <v>442</v>
      </c>
      <c r="L57" s="25">
        <v>398657044</v>
      </c>
      <c r="M57" s="22" t="s">
        <v>379</v>
      </c>
    </row>
    <row r="58" spans="1:13" s="28" customFormat="1" ht="60.75" customHeight="1" x14ac:dyDescent="0.25">
      <c r="A58" s="22" t="s">
        <v>77</v>
      </c>
      <c r="B58" s="22" t="s">
        <v>54</v>
      </c>
      <c r="C58" s="31">
        <v>45324</v>
      </c>
      <c r="D58" s="56">
        <v>10909118</v>
      </c>
      <c r="E58" s="22" t="s">
        <v>11</v>
      </c>
      <c r="F58" s="4" t="s">
        <v>151</v>
      </c>
      <c r="G58" s="22" t="s">
        <v>12</v>
      </c>
      <c r="H58" s="4" t="s">
        <v>22</v>
      </c>
      <c r="I58" s="22" t="s">
        <v>465</v>
      </c>
      <c r="J58" s="22" t="s">
        <v>26</v>
      </c>
      <c r="K58" s="22" t="s">
        <v>439</v>
      </c>
      <c r="L58" s="25">
        <v>198802012</v>
      </c>
      <c r="M58" s="22" t="s">
        <v>379</v>
      </c>
    </row>
    <row r="59" spans="1:13" s="28" customFormat="1" ht="60.75" customHeight="1" x14ac:dyDescent="0.25">
      <c r="A59" s="22" t="s">
        <v>77</v>
      </c>
      <c r="B59" s="22" t="s">
        <v>54</v>
      </c>
      <c r="C59" s="31">
        <v>45324</v>
      </c>
      <c r="D59" s="56">
        <v>10909118</v>
      </c>
      <c r="E59" s="22" t="s">
        <v>11</v>
      </c>
      <c r="F59" s="4" t="s">
        <v>151</v>
      </c>
      <c r="G59" s="22" t="s">
        <v>12</v>
      </c>
      <c r="H59" s="4" t="s">
        <v>22</v>
      </c>
      <c r="I59" s="22" t="s">
        <v>465</v>
      </c>
      <c r="J59" s="22" t="s">
        <v>15</v>
      </c>
      <c r="K59" s="22" t="s">
        <v>439</v>
      </c>
      <c r="L59" s="25">
        <v>198802012</v>
      </c>
      <c r="M59" s="22" t="s">
        <v>379</v>
      </c>
    </row>
    <row r="60" spans="1:13" s="28" customFormat="1" ht="60.75" customHeight="1" x14ac:dyDescent="0.25">
      <c r="A60" s="22" t="s">
        <v>77</v>
      </c>
      <c r="B60" s="22" t="s">
        <v>54</v>
      </c>
      <c r="C60" s="31">
        <v>45324</v>
      </c>
      <c r="D60" s="56">
        <v>10909118</v>
      </c>
      <c r="E60" s="22" t="s">
        <v>11</v>
      </c>
      <c r="F60" s="4" t="s">
        <v>151</v>
      </c>
      <c r="G60" s="22" t="s">
        <v>12</v>
      </c>
      <c r="H60" s="4" t="s">
        <v>22</v>
      </c>
      <c r="I60" s="22" t="s">
        <v>465</v>
      </c>
      <c r="J60" s="22" t="s">
        <v>23</v>
      </c>
      <c r="K60" s="22" t="s">
        <v>439</v>
      </c>
      <c r="L60" s="25">
        <v>198802012</v>
      </c>
      <c r="M60" s="22" t="s">
        <v>379</v>
      </c>
    </row>
    <row r="61" spans="1:13" s="28" customFormat="1" ht="57" customHeight="1" x14ac:dyDescent="0.25">
      <c r="A61" s="22" t="s">
        <v>77</v>
      </c>
      <c r="B61" s="22" t="s">
        <v>54</v>
      </c>
      <c r="C61" s="31">
        <v>45324</v>
      </c>
      <c r="D61" s="56">
        <v>10909118</v>
      </c>
      <c r="E61" s="22" t="s">
        <v>11</v>
      </c>
      <c r="F61" s="4" t="s">
        <v>151</v>
      </c>
      <c r="G61" s="22" t="s">
        <v>12</v>
      </c>
      <c r="H61" s="4" t="s">
        <v>22</v>
      </c>
      <c r="I61" s="22" t="s">
        <v>465</v>
      </c>
      <c r="J61" s="22" t="s">
        <v>257</v>
      </c>
      <c r="K61" s="22" t="s">
        <v>439</v>
      </c>
      <c r="L61" s="25">
        <v>198802012</v>
      </c>
      <c r="M61" s="22" t="s">
        <v>380</v>
      </c>
    </row>
    <row r="62" spans="1:13" s="28" customFormat="1" ht="57" customHeight="1" x14ac:dyDescent="0.25">
      <c r="A62" s="22" t="s">
        <v>77</v>
      </c>
      <c r="B62" s="22" t="s">
        <v>54</v>
      </c>
      <c r="C62" s="31">
        <v>45324</v>
      </c>
      <c r="D62" s="56">
        <v>10909118</v>
      </c>
      <c r="E62" s="22" t="s">
        <v>11</v>
      </c>
      <c r="F62" s="4" t="s">
        <v>151</v>
      </c>
      <c r="G62" s="22" t="s">
        <v>12</v>
      </c>
      <c r="H62" s="4" t="s">
        <v>22</v>
      </c>
      <c r="I62" s="22" t="s">
        <v>465</v>
      </c>
      <c r="J62" s="22" t="s">
        <v>41</v>
      </c>
      <c r="K62" s="22" t="s">
        <v>439</v>
      </c>
      <c r="L62" s="25">
        <v>198802012</v>
      </c>
      <c r="M62" s="22" t="s">
        <v>379</v>
      </c>
    </row>
    <row r="63" spans="1:13" s="28" customFormat="1" ht="57" customHeight="1" x14ac:dyDescent="0.25">
      <c r="A63" s="22" t="s">
        <v>232</v>
      </c>
      <c r="B63" s="22" t="s">
        <v>40</v>
      </c>
      <c r="C63" s="31">
        <v>45348</v>
      </c>
      <c r="D63" s="56">
        <v>10965000</v>
      </c>
      <c r="E63" s="4" t="s">
        <v>11</v>
      </c>
      <c r="F63" s="4" t="s">
        <v>151</v>
      </c>
      <c r="G63" s="4" t="s">
        <v>12</v>
      </c>
      <c r="H63" s="4" t="s">
        <v>13</v>
      </c>
      <c r="I63" s="4" t="s">
        <v>465</v>
      </c>
      <c r="J63" s="4" t="s">
        <v>15</v>
      </c>
      <c r="K63" s="22" t="s">
        <v>442</v>
      </c>
      <c r="L63" s="25">
        <v>398657044</v>
      </c>
      <c r="M63" s="22" t="s">
        <v>381</v>
      </c>
    </row>
    <row r="64" spans="1:13" s="28" customFormat="1" ht="57" customHeight="1" x14ac:dyDescent="0.25">
      <c r="A64" s="22" t="s">
        <v>232</v>
      </c>
      <c r="B64" s="22" t="s">
        <v>40</v>
      </c>
      <c r="C64" s="31">
        <v>45348</v>
      </c>
      <c r="D64" s="56">
        <v>10965000</v>
      </c>
      <c r="E64" s="4" t="s">
        <v>11</v>
      </c>
      <c r="F64" s="4" t="s">
        <v>151</v>
      </c>
      <c r="G64" s="22" t="s">
        <v>12</v>
      </c>
      <c r="H64" s="4" t="s">
        <v>13</v>
      </c>
      <c r="I64" s="22" t="s">
        <v>465</v>
      </c>
      <c r="J64" s="22" t="s">
        <v>41</v>
      </c>
      <c r="K64" s="22" t="s">
        <v>442</v>
      </c>
      <c r="L64" s="25">
        <v>398657044</v>
      </c>
      <c r="M64" s="22" t="s">
        <v>381</v>
      </c>
    </row>
    <row r="65" spans="1:13" s="28" customFormat="1" ht="57" customHeight="1" x14ac:dyDescent="0.25">
      <c r="A65" s="22" t="s">
        <v>232</v>
      </c>
      <c r="B65" s="22" t="s">
        <v>40</v>
      </c>
      <c r="C65" s="31">
        <v>45348</v>
      </c>
      <c r="D65" s="56">
        <v>10965000</v>
      </c>
      <c r="E65" s="4" t="s">
        <v>11</v>
      </c>
      <c r="F65" s="4" t="s">
        <v>151</v>
      </c>
      <c r="G65" s="22" t="s">
        <v>12</v>
      </c>
      <c r="H65" s="4" t="s">
        <v>13</v>
      </c>
      <c r="I65" s="22" t="s">
        <v>465</v>
      </c>
      <c r="J65" s="22" t="s">
        <v>260</v>
      </c>
      <c r="K65" s="22" t="s">
        <v>442</v>
      </c>
      <c r="L65" s="25">
        <v>398657044</v>
      </c>
      <c r="M65" s="22" t="s">
        <v>381</v>
      </c>
    </row>
    <row r="66" spans="1:13" s="28" customFormat="1" ht="57" customHeight="1" x14ac:dyDescent="0.25">
      <c r="A66" s="22" t="s">
        <v>227</v>
      </c>
      <c r="B66" s="22" t="s">
        <v>40</v>
      </c>
      <c r="C66" s="31">
        <v>45482</v>
      </c>
      <c r="D66" s="25">
        <v>1685982</v>
      </c>
      <c r="E66" s="22" t="s">
        <v>16</v>
      </c>
      <c r="F66" s="4" t="s">
        <v>146</v>
      </c>
      <c r="G66" s="22" t="s">
        <v>12</v>
      </c>
      <c r="H66" s="4" t="s">
        <v>13</v>
      </c>
      <c r="I66" s="22" t="s">
        <v>465</v>
      </c>
      <c r="J66" s="22" t="s">
        <v>257</v>
      </c>
      <c r="K66" s="22" t="s">
        <v>440</v>
      </c>
      <c r="L66" s="25">
        <v>58700000</v>
      </c>
      <c r="M66" s="22" t="s">
        <v>382</v>
      </c>
    </row>
    <row r="67" spans="1:13" s="28" customFormat="1" ht="57" customHeight="1" x14ac:dyDescent="0.25">
      <c r="A67" s="22" t="s">
        <v>227</v>
      </c>
      <c r="B67" s="22" t="s">
        <v>40</v>
      </c>
      <c r="C67" s="31">
        <v>45482</v>
      </c>
      <c r="D67" s="25">
        <v>4169120</v>
      </c>
      <c r="E67" s="22" t="s">
        <v>18</v>
      </c>
      <c r="F67" s="4" t="s">
        <v>160</v>
      </c>
      <c r="G67" s="22" t="s">
        <v>12</v>
      </c>
      <c r="H67" s="4" t="s">
        <v>19</v>
      </c>
      <c r="I67" s="22" t="s">
        <v>465</v>
      </c>
      <c r="J67" s="22" t="s">
        <v>257</v>
      </c>
      <c r="K67" s="22" t="s">
        <v>446</v>
      </c>
      <c r="L67" s="25">
        <v>92320000</v>
      </c>
      <c r="M67" s="22" t="s">
        <v>382</v>
      </c>
    </row>
    <row r="68" spans="1:13" s="28" customFormat="1" ht="57" customHeight="1" x14ac:dyDescent="0.25">
      <c r="A68" s="22" t="s">
        <v>336</v>
      </c>
      <c r="B68" s="22" t="s">
        <v>40</v>
      </c>
      <c r="C68" s="31">
        <v>45731</v>
      </c>
      <c r="D68" s="25">
        <v>691764</v>
      </c>
      <c r="E68" s="22" t="s">
        <v>56</v>
      </c>
      <c r="F68" s="4" t="s">
        <v>189</v>
      </c>
      <c r="G68" s="22" t="s">
        <v>12</v>
      </c>
      <c r="H68" s="4" t="s">
        <v>13</v>
      </c>
      <c r="I68" s="22" t="s">
        <v>462</v>
      </c>
      <c r="J68" s="22" t="s">
        <v>17</v>
      </c>
      <c r="K68" s="22" t="s">
        <v>435</v>
      </c>
      <c r="L68" s="25">
        <v>51206450</v>
      </c>
      <c r="M68" s="22" t="s">
        <v>383</v>
      </c>
    </row>
    <row r="69" spans="1:13" s="28" customFormat="1" ht="57" customHeight="1" x14ac:dyDescent="0.25">
      <c r="A69" s="22" t="s">
        <v>336</v>
      </c>
      <c r="B69" s="22" t="s">
        <v>40</v>
      </c>
      <c r="C69" s="31">
        <v>45731</v>
      </c>
      <c r="D69" s="25">
        <v>691764</v>
      </c>
      <c r="E69" s="22" t="s">
        <v>56</v>
      </c>
      <c r="F69" s="4" t="s">
        <v>189</v>
      </c>
      <c r="G69" s="22" t="s">
        <v>12</v>
      </c>
      <c r="H69" s="4" t="s">
        <v>13</v>
      </c>
      <c r="I69" s="22" t="s">
        <v>462</v>
      </c>
      <c r="J69" s="22" t="s">
        <v>257</v>
      </c>
      <c r="K69" s="22" t="s">
        <v>435</v>
      </c>
      <c r="L69" s="25">
        <v>51206450</v>
      </c>
      <c r="M69" s="22" t="s">
        <v>383</v>
      </c>
    </row>
    <row r="70" spans="1:13" s="28" customFormat="1" ht="51" x14ac:dyDescent="0.25">
      <c r="A70" s="22" t="s">
        <v>334</v>
      </c>
      <c r="B70" s="4" t="s">
        <v>12</v>
      </c>
      <c r="C70" s="27">
        <v>45149</v>
      </c>
      <c r="D70" s="25">
        <v>56505000</v>
      </c>
      <c r="E70" s="4" t="s">
        <v>21</v>
      </c>
      <c r="F70" s="4" t="s">
        <v>147</v>
      </c>
      <c r="G70" s="4" t="s">
        <v>12</v>
      </c>
      <c r="H70" s="4" t="s">
        <v>25</v>
      </c>
      <c r="I70" s="4" t="s">
        <v>465</v>
      </c>
      <c r="J70" s="4" t="s">
        <v>258</v>
      </c>
      <c r="K70" s="22" t="s">
        <v>441</v>
      </c>
      <c r="L70" s="25">
        <v>195250000</v>
      </c>
      <c r="M70" s="22" t="s">
        <v>384</v>
      </c>
    </row>
    <row r="71" spans="1:13" s="28" customFormat="1" ht="51" x14ac:dyDescent="0.25">
      <c r="A71" s="22" t="s">
        <v>334</v>
      </c>
      <c r="B71" s="4" t="s">
        <v>12</v>
      </c>
      <c r="C71" s="27">
        <v>45149</v>
      </c>
      <c r="D71" s="25">
        <v>56505000</v>
      </c>
      <c r="E71" s="22" t="s">
        <v>21</v>
      </c>
      <c r="F71" s="4" t="s">
        <v>147</v>
      </c>
      <c r="G71" s="22" t="s">
        <v>12</v>
      </c>
      <c r="H71" s="4" t="s">
        <v>25</v>
      </c>
      <c r="I71" s="22" t="s">
        <v>465</v>
      </c>
      <c r="J71" s="22" t="s">
        <v>41</v>
      </c>
      <c r="K71" s="22" t="s">
        <v>441</v>
      </c>
      <c r="L71" s="25">
        <v>195250000</v>
      </c>
      <c r="M71" s="22" t="s">
        <v>384</v>
      </c>
    </row>
    <row r="72" spans="1:13" s="28" customFormat="1" ht="63.75" x14ac:dyDescent="0.25">
      <c r="A72" s="22" t="s">
        <v>334</v>
      </c>
      <c r="B72" s="4" t="s">
        <v>12</v>
      </c>
      <c r="C72" s="27">
        <v>45149</v>
      </c>
      <c r="D72" s="25">
        <v>35000000</v>
      </c>
      <c r="E72" s="4" t="s">
        <v>30</v>
      </c>
      <c r="F72" s="4" t="s">
        <v>158</v>
      </c>
      <c r="G72" s="4" t="s">
        <v>12</v>
      </c>
      <c r="H72" s="4" t="s">
        <v>25</v>
      </c>
      <c r="I72" s="4" t="s">
        <v>465</v>
      </c>
      <c r="J72" s="4" t="s">
        <v>26</v>
      </c>
      <c r="K72" s="22" t="s">
        <v>450</v>
      </c>
      <c r="L72" s="25">
        <v>140055000</v>
      </c>
      <c r="M72" s="22" t="s">
        <v>384</v>
      </c>
    </row>
    <row r="73" spans="1:13" s="28" customFormat="1" ht="63.75" x14ac:dyDescent="0.25">
      <c r="A73" s="22" t="s">
        <v>334</v>
      </c>
      <c r="B73" s="4" t="s">
        <v>12</v>
      </c>
      <c r="C73" s="27">
        <v>45149</v>
      </c>
      <c r="D73" s="25">
        <v>35000000</v>
      </c>
      <c r="E73" s="4" t="s">
        <v>30</v>
      </c>
      <c r="F73" s="4" t="s">
        <v>158</v>
      </c>
      <c r="G73" s="4" t="s">
        <v>12</v>
      </c>
      <c r="H73" s="4" t="s">
        <v>25</v>
      </c>
      <c r="I73" s="4" t="s">
        <v>465</v>
      </c>
      <c r="J73" s="4" t="s">
        <v>74</v>
      </c>
      <c r="K73" s="22" t="s">
        <v>450</v>
      </c>
      <c r="L73" s="25">
        <v>140055000</v>
      </c>
      <c r="M73" s="22" t="s">
        <v>385</v>
      </c>
    </row>
    <row r="74" spans="1:13" s="28" customFormat="1" ht="54.75" customHeight="1" x14ac:dyDescent="0.25">
      <c r="A74" s="92" t="s">
        <v>341</v>
      </c>
      <c r="B74" s="22" t="s">
        <v>54</v>
      </c>
      <c r="C74" s="31" t="s">
        <v>245</v>
      </c>
      <c r="D74" s="25">
        <v>5000000</v>
      </c>
      <c r="E74" s="22" t="s">
        <v>11</v>
      </c>
      <c r="F74" s="4" t="s">
        <v>151</v>
      </c>
      <c r="G74" s="22" t="s">
        <v>12</v>
      </c>
      <c r="H74" s="4" t="s">
        <v>35</v>
      </c>
      <c r="I74" s="22" t="s">
        <v>464</v>
      </c>
      <c r="J74" s="22" t="s">
        <v>15</v>
      </c>
      <c r="K74" s="22" t="s">
        <v>445</v>
      </c>
      <c r="L74" s="25">
        <v>26530000</v>
      </c>
      <c r="M74" s="22" t="s">
        <v>386</v>
      </c>
    </row>
    <row r="75" spans="1:13" s="28" customFormat="1" ht="54.75" customHeight="1" x14ac:dyDescent="0.25">
      <c r="A75" s="92" t="s">
        <v>341</v>
      </c>
      <c r="B75" s="22" t="s">
        <v>54</v>
      </c>
      <c r="C75" s="31" t="s">
        <v>245</v>
      </c>
      <c r="D75" s="25">
        <v>5000000</v>
      </c>
      <c r="E75" s="22" t="s">
        <v>11</v>
      </c>
      <c r="F75" s="4" t="s">
        <v>151</v>
      </c>
      <c r="G75" s="22" t="s">
        <v>12</v>
      </c>
      <c r="H75" s="4" t="s">
        <v>35</v>
      </c>
      <c r="I75" s="22" t="s">
        <v>464</v>
      </c>
      <c r="J75" s="22" t="s">
        <v>41</v>
      </c>
      <c r="K75" s="22" t="s">
        <v>445</v>
      </c>
      <c r="L75" s="25">
        <v>26530000</v>
      </c>
      <c r="M75" s="22" t="s">
        <v>386</v>
      </c>
    </row>
    <row r="76" spans="1:13" s="54" customFormat="1" ht="51" x14ac:dyDescent="0.25">
      <c r="A76" s="92" t="s">
        <v>349</v>
      </c>
      <c r="B76" s="53" t="s">
        <v>350</v>
      </c>
      <c r="C76" s="60" t="s">
        <v>230</v>
      </c>
      <c r="D76" s="93"/>
      <c r="E76" s="53" t="s">
        <v>21</v>
      </c>
      <c r="F76" s="58" t="s">
        <v>147</v>
      </c>
      <c r="G76" s="53" t="s">
        <v>12</v>
      </c>
      <c r="H76" s="58" t="s">
        <v>22</v>
      </c>
      <c r="I76" s="53" t="s">
        <v>464</v>
      </c>
      <c r="J76" s="53" t="s">
        <v>23</v>
      </c>
      <c r="K76" s="53" t="s">
        <v>437</v>
      </c>
      <c r="L76" s="25">
        <v>68765510</v>
      </c>
      <c r="M76" s="53" t="s">
        <v>387</v>
      </c>
    </row>
    <row r="77" spans="1:13" s="28" customFormat="1" ht="76.5" x14ac:dyDescent="0.25">
      <c r="A77" s="22" t="s">
        <v>81</v>
      </c>
      <c r="B77" s="22" t="s">
        <v>12</v>
      </c>
      <c r="C77" s="31">
        <v>45239</v>
      </c>
      <c r="D77" s="25">
        <v>8215553.2800000003</v>
      </c>
      <c r="E77" s="22" t="s">
        <v>18</v>
      </c>
      <c r="F77" s="4" t="s">
        <v>160</v>
      </c>
      <c r="G77" s="22" t="s">
        <v>12</v>
      </c>
      <c r="H77" s="4" t="s">
        <v>19</v>
      </c>
      <c r="I77" s="22" t="s">
        <v>465</v>
      </c>
      <c r="J77" s="4" t="s">
        <v>257</v>
      </c>
      <c r="K77" s="22" t="s">
        <v>446</v>
      </c>
      <c r="L77" s="25">
        <v>92320000</v>
      </c>
      <c r="M77" s="22" t="s">
        <v>388</v>
      </c>
    </row>
    <row r="78" spans="1:13" s="28" customFormat="1" ht="76.5" x14ac:dyDescent="0.25">
      <c r="A78" s="22" t="s">
        <v>81</v>
      </c>
      <c r="B78" s="22" t="s">
        <v>12</v>
      </c>
      <c r="C78" s="31">
        <v>45239</v>
      </c>
      <c r="D78" s="25">
        <v>8215553.2800000003</v>
      </c>
      <c r="E78" s="22" t="s">
        <v>18</v>
      </c>
      <c r="F78" s="4" t="s">
        <v>160</v>
      </c>
      <c r="G78" s="22" t="s">
        <v>12</v>
      </c>
      <c r="H78" s="4" t="s">
        <v>19</v>
      </c>
      <c r="I78" s="22" t="s">
        <v>465</v>
      </c>
      <c r="J78" s="4" t="s">
        <v>17</v>
      </c>
      <c r="K78" s="22" t="s">
        <v>446</v>
      </c>
      <c r="L78" s="25">
        <v>92320000</v>
      </c>
      <c r="M78" s="22" t="s">
        <v>388</v>
      </c>
    </row>
    <row r="79" spans="1:13" s="28" customFormat="1" ht="76.5" x14ac:dyDescent="0.25">
      <c r="A79" s="22" t="s">
        <v>81</v>
      </c>
      <c r="B79" s="22" t="s">
        <v>12</v>
      </c>
      <c r="C79" s="31">
        <v>45239</v>
      </c>
      <c r="D79" s="25">
        <v>8215553.2800000003</v>
      </c>
      <c r="E79" s="22" t="s">
        <v>18</v>
      </c>
      <c r="F79" s="4" t="s">
        <v>160</v>
      </c>
      <c r="G79" s="22" t="s">
        <v>12</v>
      </c>
      <c r="H79" s="4" t="s">
        <v>19</v>
      </c>
      <c r="I79" s="22" t="s">
        <v>465</v>
      </c>
      <c r="J79" s="4" t="s">
        <v>258</v>
      </c>
      <c r="K79" s="22" t="s">
        <v>446</v>
      </c>
      <c r="L79" s="25">
        <v>92320000</v>
      </c>
      <c r="M79" s="22" t="s">
        <v>388</v>
      </c>
    </row>
    <row r="80" spans="1:13" s="28" customFormat="1" ht="76.5" x14ac:dyDescent="0.25">
      <c r="A80" s="22" t="s">
        <v>81</v>
      </c>
      <c r="B80" s="22" t="s">
        <v>12</v>
      </c>
      <c r="C80" s="31">
        <v>45239</v>
      </c>
      <c r="D80" s="25">
        <v>8215553.2800000003</v>
      </c>
      <c r="E80" s="22" t="s">
        <v>18</v>
      </c>
      <c r="F80" s="4" t="s">
        <v>160</v>
      </c>
      <c r="G80" s="22" t="s">
        <v>12</v>
      </c>
      <c r="H80" s="4" t="s">
        <v>19</v>
      </c>
      <c r="I80" s="22" t="s">
        <v>465</v>
      </c>
      <c r="J80" s="4" t="s">
        <v>28</v>
      </c>
      <c r="K80" s="22" t="s">
        <v>446</v>
      </c>
      <c r="L80" s="25">
        <v>92320000</v>
      </c>
      <c r="M80" s="22" t="s">
        <v>388</v>
      </c>
    </row>
    <row r="81" spans="1:13" s="28" customFormat="1" ht="63.75" x14ac:dyDescent="0.25">
      <c r="A81" s="22" t="s">
        <v>81</v>
      </c>
      <c r="B81" s="22" t="s">
        <v>12</v>
      </c>
      <c r="C81" s="31">
        <v>45239</v>
      </c>
      <c r="D81" s="25">
        <v>5375682.2000000002</v>
      </c>
      <c r="E81" s="22" t="s">
        <v>30</v>
      </c>
      <c r="F81" s="4" t="s">
        <v>158</v>
      </c>
      <c r="G81" s="22" t="s">
        <v>12</v>
      </c>
      <c r="H81" s="4" t="s">
        <v>25</v>
      </c>
      <c r="I81" s="22" t="s">
        <v>465</v>
      </c>
      <c r="J81" s="4" t="s">
        <v>257</v>
      </c>
      <c r="K81" s="22" t="s">
        <v>450</v>
      </c>
      <c r="L81" s="25">
        <v>140055000</v>
      </c>
      <c r="M81" s="22" t="s">
        <v>388</v>
      </c>
    </row>
    <row r="82" spans="1:13" s="28" customFormat="1" ht="63.75" x14ac:dyDescent="0.25">
      <c r="A82" s="22" t="s">
        <v>81</v>
      </c>
      <c r="B82" s="22" t="s">
        <v>12</v>
      </c>
      <c r="C82" s="31">
        <v>45239</v>
      </c>
      <c r="D82" s="25">
        <v>5375682.2000000002</v>
      </c>
      <c r="E82" s="22" t="s">
        <v>30</v>
      </c>
      <c r="F82" s="4" t="s">
        <v>158</v>
      </c>
      <c r="G82" s="22" t="s">
        <v>12</v>
      </c>
      <c r="H82" s="4" t="s">
        <v>25</v>
      </c>
      <c r="I82" s="22" t="s">
        <v>465</v>
      </c>
      <c r="J82" s="4" t="s">
        <v>17</v>
      </c>
      <c r="K82" s="22" t="s">
        <v>450</v>
      </c>
      <c r="L82" s="25">
        <v>140055000</v>
      </c>
      <c r="M82" s="22" t="s">
        <v>388</v>
      </c>
    </row>
    <row r="83" spans="1:13" s="28" customFormat="1" ht="63.75" x14ac:dyDescent="0.25">
      <c r="A83" s="22" t="s">
        <v>81</v>
      </c>
      <c r="B83" s="22" t="s">
        <v>12</v>
      </c>
      <c r="C83" s="31">
        <v>45239</v>
      </c>
      <c r="D83" s="25">
        <v>5375682.2000000002</v>
      </c>
      <c r="E83" s="22" t="s">
        <v>30</v>
      </c>
      <c r="F83" s="4" t="s">
        <v>158</v>
      </c>
      <c r="G83" s="22" t="s">
        <v>12</v>
      </c>
      <c r="H83" s="4" t="s">
        <v>25</v>
      </c>
      <c r="I83" s="22" t="s">
        <v>465</v>
      </c>
      <c r="J83" s="4" t="s">
        <v>28</v>
      </c>
      <c r="K83" s="22" t="s">
        <v>450</v>
      </c>
      <c r="L83" s="25">
        <v>140055000</v>
      </c>
      <c r="M83" s="22" t="s">
        <v>388</v>
      </c>
    </row>
    <row r="84" spans="1:13" s="28" customFormat="1" ht="76.5" x14ac:dyDescent="0.25">
      <c r="A84" s="22" t="s">
        <v>82</v>
      </c>
      <c r="B84" s="22" t="s">
        <v>83</v>
      </c>
      <c r="C84" s="31">
        <v>45254</v>
      </c>
      <c r="D84" s="25">
        <v>1832127.94</v>
      </c>
      <c r="E84" s="22" t="s">
        <v>30</v>
      </c>
      <c r="F84" s="4" t="s">
        <v>158</v>
      </c>
      <c r="G84" s="22" t="s">
        <v>12</v>
      </c>
      <c r="H84" s="4" t="s">
        <v>25</v>
      </c>
      <c r="I84" s="22" t="s">
        <v>465</v>
      </c>
      <c r="J84" s="4" t="s">
        <v>15</v>
      </c>
      <c r="K84" s="22" t="s">
        <v>450</v>
      </c>
      <c r="L84" s="25">
        <v>140055000</v>
      </c>
      <c r="M84" s="22" t="s">
        <v>389</v>
      </c>
    </row>
    <row r="85" spans="1:13" s="28" customFormat="1" ht="76.5" x14ac:dyDescent="0.25">
      <c r="A85" s="22" t="s">
        <v>82</v>
      </c>
      <c r="B85" s="22" t="s">
        <v>83</v>
      </c>
      <c r="C85" s="31">
        <v>45254</v>
      </c>
      <c r="D85" s="25">
        <v>1832127.94</v>
      </c>
      <c r="E85" s="22" t="s">
        <v>30</v>
      </c>
      <c r="F85" s="4" t="s">
        <v>158</v>
      </c>
      <c r="G85" s="22" t="s">
        <v>12</v>
      </c>
      <c r="H85" s="4" t="s">
        <v>25</v>
      </c>
      <c r="I85" s="22" t="s">
        <v>465</v>
      </c>
      <c r="J85" s="4" t="s">
        <v>26</v>
      </c>
      <c r="K85" s="22" t="s">
        <v>450</v>
      </c>
      <c r="L85" s="25">
        <v>140055000</v>
      </c>
      <c r="M85" s="22" t="s">
        <v>389</v>
      </c>
    </row>
    <row r="86" spans="1:13" s="28" customFormat="1" ht="76.5" x14ac:dyDescent="0.25">
      <c r="A86" s="22" t="s">
        <v>82</v>
      </c>
      <c r="B86" s="22" t="s">
        <v>83</v>
      </c>
      <c r="C86" s="31">
        <v>45254</v>
      </c>
      <c r="D86" s="25">
        <v>1832127.94</v>
      </c>
      <c r="E86" s="22" t="s">
        <v>30</v>
      </c>
      <c r="F86" s="4" t="s">
        <v>158</v>
      </c>
      <c r="G86" s="22" t="s">
        <v>12</v>
      </c>
      <c r="H86" s="4" t="s">
        <v>25</v>
      </c>
      <c r="I86" s="22" t="s">
        <v>465</v>
      </c>
      <c r="J86" s="22" t="s">
        <v>74</v>
      </c>
      <c r="K86" s="22" t="s">
        <v>450</v>
      </c>
      <c r="L86" s="25">
        <v>140055000</v>
      </c>
      <c r="M86" s="22" t="s">
        <v>389</v>
      </c>
    </row>
    <row r="87" spans="1:13" s="28" customFormat="1" ht="63.75" x14ac:dyDescent="0.25">
      <c r="A87" s="22" t="s">
        <v>264</v>
      </c>
      <c r="B87" s="4" t="s">
        <v>95</v>
      </c>
      <c r="C87" s="31" t="s">
        <v>242</v>
      </c>
      <c r="D87" s="25">
        <v>4700000</v>
      </c>
      <c r="E87" s="22" t="s">
        <v>30</v>
      </c>
      <c r="F87" s="4" t="s">
        <v>158</v>
      </c>
      <c r="G87" s="22" t="s">
        <v>12</v>
      </c>
      <c r="H87" s="4" t="s">
        <v>25</v>
      </c>
      <c r="I87" s="22" t="s">
        <v>464</v>
      </c>
      <c r="J87" s="22" t="s">
        <v>258</v>
      </c>
      <c r="K87" s="22" t="s">
        <v>450</v>
      </c>
      <c r="L87" s="25">
        <v>140055000</v>
      </c>
      <c r="M87" s="22" t="s">
        <v>390</v>
      </c>
    </row>
    <row r="88" spans="1:13" s="28" customFormat="1" ht="63.75" x14ac:dyDescent="0.25">
      <c r="A88" s="22" t="s">
        <v>264</v>
      </c>
      <c r="B88" s="4" t="s">
        <v>95</v>
      </c>
      <c r="C88" s="31" t="s">
        <v>242</v>
      </c>
      <c r="D88" s="25">
        <v>4700000</v>
      </c>
      <c r="E88" s="22" t="s">
        <v>30</v>
      </c>
      <c r="F88" s="4" t="s">
        <v>158</v>
      </c>
      <c r="G88" s="22" t="s">
        <v>12</v>
      </c>
      <c r="H88" s="4" t="s">
        <v>25</v>
      </c>
      <c r="I88" s="22" t="s">
        <v>464</v>
      </c>
      <c r="J88" s="22" t="s">
        <v>66</v>
      </c>
      <c r="K88" s="22" t="s">
        <v>450</v>
      </c>
      <c r="L88" s="25">
        <v>140055000</v>
      </c>
      <c r="M88" s="22" t="s">
        <v>390</v>
      </c>
    </row>
    <row r="89" spans="1:13" s="28" customFormat="1" ht="75" customHeight="1" x14ac:dyDescent="0.25">
      <c r="A89" s="22" t="s">
        <v>93</v>
      </c>
      <c r="B89" s="22" t="s">
        <v>239</v>
      </c>
      <c r="C89" s="27">
        <v>45260</v>
      </c>
      <c r="D89" s="25">
        <v>7901986</v>
      </c>
      <c r="E89" s="22" t="s">
        <v>16</v>
      </c>
      <c r="F89" s="4" t="s">
        <v>146</v>
      </c>
      <c r="G89" s="22" t="s">
        <v>12</v>
      </c>
      <c r="H89" s="4" t="s">
        <v>13</v>
      </c>
      <c r="I89" s="53" t="s">
        <v>465</v>
      </c>
      <c r="J89" s="4" t="s">
        <v>31</v>
      </c>
      <c r="K89" s="22" t="s">
        <v>440</v>
      </c>
      <c r="L89" s="25">
        <v>58700000</v>
      </c>
      <c r="M89" s="22" t="s">
        <v>391</v>
      </c>
    </row>
    <row r="90" spans="1:13" s="28" customFormat="1" ht="63.75" customHeight="1" x14ac:dyDescent="0.25">
      <c r="A90" s="22" t="s">
        <v>94</v>
      </c>
      <c r="B90" s="22" t="s">
        <v>40</v>
      </c>
      <c r="C90" s="31">
        <v>45281</v>
      </c>
      <c r="D90" s="25">
        <v>86282809</v>
      </c>
      <c r="E90" s="22" t="s">
        <v>24</v>
      </c>
      <c r="F90" s="4" t="s">
        <v>152</v>
      </c>
      <c r="G90" s="22" t="s">
        <v>12</v>
      </c>
      <c r="H90" s="4" t="s">
        <v>25</v>
      </c>
      <c r="I90" s="22" t="s">
        <v>465</v>
      </c>
      <c r="J90" s="4" t="s">
        <v>258</v>
      </c>
      <c r="K90" s="22" t="s">
        <v>436</v>
      </c>
      <c r="L90" s="25">
        <v>158850355</v>
      </c>
      <c r="M90" s="22" t="s">
        <v>392</v>
      </c>
    </row>
    <row r="91" spans="1:13" s="28" customFormat="1" ht="63.75" customHeight="1" x14ac:dyDescent="0.25">
      <c r="A91" s="22" t="s">
        <v>94</v>
      </c>
      <c r="B91" s="22" t="s">
        <v>40</v>
      </c>
      <c r="C91" s="31">
        <v>45281</v>
      </c>
      <c r="D91" s="25">
        <v>86282809</v>
      </c>
      <c r="E91" s="22" t="s">
        <v>24</v>
      </c>
      <c r="F91" s="4" t="s">
        <v>152</v>
      </c>
      <c r="G91" s="22" t="s">
        <v>12</v>
      </c>
      <c r="H91" s="4" t="s">
        <v>25</v>
      </c>
      <c r="I91" s="22" t="s">
        <v>465</v>
      </c>
      <c r="J91" s="22" t="s">
        <v>41</v>
      </c>
      <c r="K91" s="22" t="s">
        <v>436</v>
      </c>
      <c r="L91" s="25">
        <v>158850355</v>
      </c>
      <c r="M91" s="22" t="s">
        <v>392</v>
      </c>
    </row>
    <row r="92" spans="1:13" s="54" customFormat="1" ht="59.25" customHeight="1" x14ac:dyDescent="0.25">
      <c r="A92" s="92" t="s">
        <v>347</v>
      </c>
      <c r="B92" s="53" t="s">
        <v>40</v>
      </c>
      <c r="C92" s="60" t="s">
        <v>230</v>
      </c>
      <c r="D92" s="93"/>
      <c r="E92" s="53" t="s">
        <v>30</v>
      </c>
      <c r="F92" s="58" t="s">
        <v>158</v>
      </c>
      <c r="G92" s="22" t="s">
        <v>12</v>
      </c>
      <c r="H92" s="58" t="s">
        <v>35</v>
      </c>
      <c r="I92" s="53" t="s">
        <v>464</v>
      </c>
      <c r="J92" s="53" t="s">
        <v>74</v>
      </c>
      <c r="K92" s="53" t="s">
        <v>438</v>
      </c>
      <c r="L92" s="25">
        <v>26655000</v>
      </c>
      <c r="M92" s="53" t="s">
        <v>426</v>
      </c>
    </row>
    <row r="93" spans="1:13" s="28" customFormat="1" ht="63.75" x14ac:dyDescent="0.25">
      <c r="A93" s="22" t="s">
        <v>241</v>
      </c>
      <c r="B93" s="4" t="s">
        <v>95</v>
      </c>
      <c r="C93" s="31">
        <v>45645</v>
      </c>
      <c r="D93" s="25">
        <v>9010439</v>
      </c>
      <c r="E93" s="22" t="s">
        <v>30</v>
      </c>
      <c r="F93" s="4" t="s">
        <v>158</v>
      </c>
      <c r="G93" s="22" t="s">
        <v>12</v>
      </c>
      <c r="H93" s="4" t="s">
        <v>25</v>
      </c>
      <c r="I93" s="22" t="s">
        <v>465</v>
      </c>
      <c r="J93" s="22" t="s">
        <v>258</v>
      </c>
      <c r="K93" s="22" t="s">
        <v>450</v>
      </c>
      <c r="L93" s="25">
        <v>140055000</v>
      </c>
      <c r="M93" s="22" t="s">
        <v>393</v>
      </c>
    </row>
    <row r="94" spans="1:13" s="28" customFormat="1" ht="63.75" x14ac:dyDescent="0.25">
      <c r="A94" s="22" t="s">
        <v>241</v>
      </c>
      <c r="B94" s="4" t="s">
        <v>95</v>
      </c>
      <c r="C94" s="31">
        <v>45645</v>
      </c>
      <c r="D94" s="25">
        <v>9010439</v>
      </c>
      <c r="E94" s="22" t="s">
        <v>30</v>
      </c>
      <c r="F94" s="4" t="s">
        <v>158</v>
      </c>
      <c r="G94" s="22" t="s">
        <v>12</v>
      </c>
      <c r="H94" s="4" t="s">
        <v>25</v>
      </c>
      <c r="I94" s="22" t="s">
        <v>465</v>
      </c>
      <c r="J94" s="22" t="s">
        <v>66</v>
      </c>
      <c r="K94" s="22" t="s">
        <v>450</v>
      </c>
      <c r="L94" s="25">
        <v>140055000</v>
      </c>
      <c r="M94" s="22" t="s">
        <v>394</v>
      </c>
    </row>
    <row r="95" spans="1:13" s="28" customFormat="1" ht="53.25" customHeight="1" x14ac:dyDescent="0.25">
      <c r="A95" s="22" t="s">
        <v>305</v>
      </c>
      <c r="B95" s="22" t="s">
        <v>278</v>
      </c>
      <c r="C95" s="27">
        <v>45615</v>
      </c>
      <c r="D95" s="56">
        <v>7301705.3099999996</v>
      </c>
      <c r="E95" s="4" t="s">
        <v>11</v>
      </c>
      <c r="F95" s="4" t="s">
        <v>151</v>
      </c>
      <c r="G95" s="4" t="s">
        <v>12</v>
      </c>
      <c r="H95" s="4" t="s">
        <v>13</v>
      </c>
      <c r="I95" s="53" t="s">
        <v>465</v>
      </c>
      <c r="J95" s="4" t="s">
        <v>260</v>
      </c>
      <c r="K95" s="22" t="s">
        <v>442</v>
      </c>
      <c r="L95" s="25">
        <v>398657044</v>
      </c>
      <c r="M95" s="22" t="s">
        <v>395</v>
      </c>
    </row>
    <row r="96" spans="1:13" s="28" customFormat="1" ht="53.25" customHeight="1" x14ac:dyDescent="0.25">
      <c r="A96" s="22" t="s">
        <v>98</v>
      </c>
      <c r="B96" s="22" t="s">
        <v>99</v>
      </c>
      <c r="C96" s="31">
        <v>45271</v>
      </c>
      <c r="D96" s="56">
        <v>12248830.119999999</v>
      </c>
      <c r="E96" s="4" t="s">
        <v>67</v>
      </c>
      <c r="F96" s="4" t="s">
        <v>155</v>
      </c>
      <c r="G96" s="4" t="s">
        <v>12</v>
      </c>
      <c r="H96" s="4" t="s">
        <v>68</v>
      </c>
      <c r="I96" s="4" t="s">
        <v>465</v>
      </c>
      <c r="J96" s="4" t="s">
        <v>15</v>
      </c>
      <c r="K96" s="22" t="s">
        <v>447</v>
      </c>
      <c r="L96" s="25">
        <v>29538310</v>
      </c>
      <c r="M96" s="22" t="s">
        <v>396</v>
      </c>
    </row>
    <row r="97" spans="1:13" s="28" customFormat="1" ht="53.25" customHeight="1" x14ac:dyDescent="0.25">
      <c r="A97" s="22" t="s">
        <v>98</v>
      </c>
      <c r="B97" s="22" t="s">
        <v>99</v>
      </c>
      <c r="C97" s="31">
        <v>45271</v>
      </c>
      <c r="D97" s="56">
        <v>12248830.119999999</v>
      </c>
      <c r="E97" s="4" t="s">
        <v>67</v>
      </c>
      <c r="F97" s="4" t="s">
        <v>155</v>
      </c>
      <c r="G97" s="4" t="s">
        <v>12</v>
      </c>
      <c r="H97" s="4" t="s">
        <v>68</v>
      </c>
      <c r="I97" s="4" t="s">
        <v>465</v>
      </c>
      <c r="J97" s="4" t="s">
        <v>257</v>
      </c>
      <c r="K97" s="22" t="s">
        <v>447</v>
      </c>
      <c r="L97" s="25">
        <v>29538310</v>
      </c>
      <c r="M97" s="22" t="s">
        <v>396</v>
      </c>
    </row>
    <row r="98" spans="1:13" s="28" customFormat="1" ht="53.25" customHeight="1" x14ac:dyDescent="0.25">
      <c r="A98" s="22" t="s">
        <v>103</v>
      </c>
      <c r="B98" s="22" t="s">
        <v>40</v>
      </c>
      <c r="C98" s="31">
        <v>45356</v>
      </c>
      <c r="D98" s="25">
        <v>84769680</v>
      </c>
      <c r="E98" s="4" t="s">
        <v>11</v>
      </c>
      <c r="F98" s="4" t="s">
        <v>151</v>
      </c>
      <c r="G98" s="4" t="s">
        <v>12</v>
      </c>
      <c r="H98" s="4" t="s">
        <v>13</v>
      </c>
      <c r="I98" s="4" t="s">
        <v>465</v>
      </c>
      <c r="J98" s="4" t="s">
        <v>29</v>
      </c>
      <c r="K98" s="22" t="s">
        <v>442</v>
      </c>
      <c r="L98" s="25">
        <v>398657044</v>
      </c>
      <c r="M98" s="22" t="s">
        <v>397</v>
      </c>
    </row>
    <row r="99" spans="1:13" s="32" customFormat="1" ht="53.25" customHeight="1" x14ac:dyDescent="0.25">
      <c r="A99" s="22" t="s">
        <v>103</v>
      </c>
      <c r="B99" s="22" t="s">
        <v>40</v>
      </c>
      <c r="C99" s="31">
        <v>45356</v>
      </c>
      <c r="D99" s="25">
        <v>84769680</v>
      </c>
      <c r="E99" s="4" t="s">
        <v>11</v>
      </c>
      <c r="F99" s="4" t="s">
        <v>151</v>
      </c>
      <c r="G99" s="4" t="s">
        <v>12</v>
      </c>
      <c r="H99" s="4" t="s">
        <v>13</v>
      </c>
      <c r="I99" s="4" t="s">
        <v>465</v>
      </c>
      <c r="J99" s="4" t="s">
        <v>260</v>
      </c>
      <c r="K99" s="22" t="s">
        <v>442</v>
      </c>
      <c r="L99" s="25">
        <v>398657044</v>
      </c>
      <c r="M99" s="22" t="s">
        <v>397</v>
      </c>
    </row>
    <row r="100" spans="1:13" s="28" customFormat="1" ht="53.25" customHeight="1" x14ac:dyDescent="0.25">
      <c r="A100" s="22" t="s">
        <v>103</v>
      </c>
      <c r="B100" s="36" t="s">
        <v>40</v>
      </c>
      <c r="C100" s="52">
        <v>45356</v>
      </c>
      <c r="D100" s="25">
        <v>84769680</v>
      </c>
      <c r="E100" s="33" t="s">
        <v>11</v>
      </c>
      <c r="F100" s="4" t="s">
        <v>151</v>
      </c>
      <c r="G100" s="33" t="s">
        <v>12</v>
      </c>
      <c r="H100" s="4" t="s">
        <v>13</v>
      </c>
      <c r="I100" s="33" t="s">
        <v>465</v>
      </c>
      <c r="J100" s="33" t="s">
        <v>66</v>
      </c>
      <c r="K100" s="22" t="s">
        <v>442</v>
      </c>
      <c r="L100" s="25">
        <v>398657044</v>
      </c>
      <c r="M100" s="22" t="s">
        <v>397</v>
      </c>
    </row>
    <row r="101" spans="1:13" s="28" customFormat="1" ht="65.25" customHeight="1" x14ac:dyDescent="0.25">
      <c r="A101" s="22" t="s">
        <v>103</v>
      </c>
      <c r="B101" s="22" t="s">
        <v>40</v>
      </c>
      <c r="C101" s="52">
        <v>45356</v>
      </c>
      <c r="D101" s="25">
        <v>84769680</v>
      </c>
      <c r="E101" s="22" t="s">
        <v>11</v>
      </c>
      <c r="F101" s="4" t="s">
        <v>151</v>
      </c>
      <c r="G101" s="22" t="s">
        <v>12</v>
      </c>
      <c r="H101" s="4" t="s">
        <v>13</v>
      </c>
      <c r="I101" s="22" t="s">
        <v>465</v>
      </c>
      <c r="J101" s="22" t="s">
        <v>41</v>
      </c>
      <c r="K101" s="22" t="s">
        <v>442</v>
      </c>
      <c r="L101" s="25">
        <v>398657044</v>
      </c>
      <c r="M101" s="22" t="s">
        <v>397</v>
      </c>
    </row>
    <row r="102" spans="1:13" s="28" customFormat="1" ht="65.25" customHeight="1" x14ac:dyDescent="0.25">
      <c r="A102" s="22" t="s">
        <v>104</v>
      </c>
      <c r="B102" s="22" t="s">
        <v>12</v>
      </c>
      <c r="C102" s="52">
        <v>45309</v>
      </c>
      <c r="D102" s="25">
        <v>57173000</v>
      </c>
      <c r="E102" s="4" t="s">
        <v>105</v>
      </c>
      <c r="F102" s="4" t="s">
        <v>162</v>
      </c>
      <c r="G102" s="4" t="s">
        <v>12</v>
      </c>
      <c r="H102" s="4" t="s">
        <v>106</v>
      </c>
      <c r="I102" s="4" t="s">
        <v>465</v>
      </c>
      <c r="J102" s="4" t="s">
        <v>26</v>
      </c>
      <c r="K102" s="22" t="s">
        <v>452</v>
      </c>
      <c r="L102" s="25">
        <v>68153000</v>
      </c>
      <c r="M102" s="22" t="s">
        <v>398</v>
      </c>
    </row>
    <row r="103" spans="1:13" s="28" customFormat="1" ht="65.25" customHeight="1" x14ac:dyDescent="0.25">
      <c r="A103" s="22" t="s">
        <v>104</v>
      </c>
      <c r="B103" s="22" t="s">
        <v>12</v>
      </c>
      <c r="C103" s="31">
        <v>45309</v>
      </c>
      <c r="D103" s="25">
        <v>57173000</v>
      </c>
      <c r="E103" s="22" t="s">
        <v>105</v>
      </c>
      <c r="F103" s="4" t="s">
        <v>162</v>
      </c>
      <c r="G103" s="22" t="s">
        <v>12</v>
      </c>
      <c r="H103" s="4" t="s">
        <v>106</v>
      </c>
      <c r="I103" s="22" t="s">
        <v>465</v>
      </c>
      <c r="J103" s="22" t="s">
        <v>41</v>
      </c>
      <c r="K103" s="22" t="s">
        <v>452</v>
      </c>
      <c r="L103" s="25">
        <v>68153000</v>
      </c>
      <c r="M103" s="22" t="s">
        <v>398</v>
      </c>
    </row>
    <row r="104" spans="1:13" s="28" customFormat="1" ht="65.25" customHeight="1" x14ac:dyDescent="0.25">
      <c r="A104" s="22" t="s">
        <v>107</v>
      </c>
      <c r="B104" s="22" t="s">
        <v>40</v>
      </c>
      <c r="C104" s="27">
        <v>45272</v>
      </c>
      <c r="D104" s="25">
        <v>5581923.4800000004</v>
      </c>
      <c r="E104" s="4" t="s">
        <v>30</v>
      </c>
      <c r="F104" s="4" t="s">
        <v>158</v>
      </c>
      <c r="G104" s="4" t="s">
        <v>12</v>
      </c>
      <c r="H104" s="4" t="s">
        <v>25</v>
      </c>
      <c r="I104" s="4" t="s">
        <v>465</v>
      </c>
      <c r="J104" s="4" t="s">
        <v>26</v>
      </c>
      <c r="K104" s="22" t="s">
        <v>450</v>
      </c>
      <c r="L104" s="25">
        <v>140055000</v>
      </c>
      <c r="M104" s="22" t="s">
        <v>399</v>
      </c>
    </row>
    <row r="105" spans="1:13" s="28" customFormat="1" ht="76.5" x14ac:dyDescent="0.25">
      <c r="A105" s="22" t="s">
        <v>107</v>
      </c>
      <c r="B105" s="22" t="s">
        <v>40</v>
      </c>
      <c r="C105" s="27">
        <v>45272</v>
      </c>
      <c r="D105" s="25">
        <v>5909390</v>
      </c>
      <c r="E105" s="22" t="s">
        <v>30</v>
      </c>
      <c r="F105" s="4" t="s">
        <v>158</v>
      </c>
      <c r="G105" s="22" t="s">
        <v>12</v>
      </c>
      <c r="H105" s="4" t="s">
        <v>25</v>
      </c>
      <c r="I105" s="22" t="s">
        <v>465</v>
      </c>
      <c r="J105" s="22" t="s">
        <v>41</v>
      </c>
      <c r="K105" s="22" t="s">
        <v>450</v>
      </c>
      <c r="L105" s="25">
        <v>140055000</v>
      </c>
      <c r="M105" s="22" t="s">
        <v>400</v>
      </c>
    </row>
    <row r="106" spans="1:13" s="28" customFormat="1" ht="63.75" x14ac:dyDescent="0.25">
      <c r="A106" s="22" t="s">
        <v>273</v>
      </c>
      <c r="B106" s="22" t="s">
        <v>239</v>
      </c>
      <c r="C106" s="31">
        <v>45644</v>
      </c>
      <c r="D106" s="25">
        <v>3418453</v>
      </c>
      <c r="E106" s="22" t="s">
        <v>30</v>
      </c>
      <c r="F106" s="4" t="s">
        <v>158</v>
      </c>
      <c r="G106" s="22" t="s">
        <v>12</v>
      </c>
      <c r="H106" s="4" t="s">
        <v>35</v>
      </c>
      <c r="I106" s="22" t="s">
        <v>465</v>
      </c>
      <c r="J106" s="22" t="s">
        <v>26</v>
      </c>
      <c r="K106" s="22" t="s">
        <v>438</v>
      </c>
      <c r="L106" s="25">
        <v>26655000</v>
      </c>
      <c r="M106" s="22" t="s">
        <v>401</v>
      </c>
    </row>
    <row r="107" spans="1:13" s="83" customFormat="1" ht="51" x14ac:dyDescent="0.25">
      <c r="A107" s="22" t="s">
        <v>108</v>
      </c>
      <c r="B107" s="22" t="s">
        <v>109</v>
      </c>
      <c r="C107" s="31">
        <v>45282</v>
      </c>
      <c r="D107" s="25">
        <v>1769531.59</v>
      </c>
      <c r="E107" s="22" t="s">
        <v>21</v>
      </c>
      <c r="F107" s="4" t="s">
        <v>147</v>
      </c>
      <c r="G107" s="22" t="s">
        <v>12</v>
      </c>
      <c r="H107" s="4" t="s">
        <v>22</v>
      </c>
      <c r="I107" s="22" t="s">
        <v>465</v>
      </c>
      <c r="J107" s="22" t="s">
        <v>31</v>
      </c>
      <c r="K107" s="22" t="s">
        <v>437</v>
      </c>
      <c r="L107" s="25">
        <v>68765510</v>
      </c>
      <c r="M107" s="22" t="s">
        <v>402</v>
      </c>
    </row>
    <row r="108" spans="1:13" s="83" customFormat="1" ht="51" x14ac:dyDescent="0.25">
      <c r="A108" s="22" t="s">
        <v>108</v>
      </c>
      <c r="B108" s="22" t="s">
        <v>109</v>
      </c>
      <c r="C108" s="31">
        <v>45282</v>
      </c>
      <c r="D108" s="25">
        <v>1769531.59</v>
      </c>
      <c r="E108" s="22" t="s">
        <v>21</v>
      </c>
      <c r="F108" s="4" t="s">
        <v>147</v>
      </c>
      <c r="G108" s="22" t="s">
        <v>12</v>
      </c>
      <c r="H108" s="4" t="s">
        <v>22</v>
      </c>
      <c r="I108" s="22" t="s">
        <v>465</v>
      </c>
      <c r="J108" s="22" t="s">
        <v>23</v>
      </c>
      <c r="K108" s="22" t="s">
        <v>437</v>
      </c>
      <c r="L108" s="25">
        <v>68765510</v>
      </c>
      <c r="M108" s="22" t="s">
        <v>402</v>
      </c>
    </row>
    <row r="109" spans="1:13" s="28" customFormat="1" ht="63.75" x14ac:dyDescent="0.25">
      <c r="A109" s="22" t="s">
        <v>312</v>
      </c>
      <c r="B109" s="22" t="s">
        <v>313</v>
      </c>
      <c r="C109" s="31">
        <v>45782</v>
      </c>
      <c r="D109" s="25">
        <v>2042275</v>
      </c>
      <c r="E109" s="22" t="s">
        <v>30</v>
      </c>
      <c r="F109" s="64" t="s">
        <v>158</v>
      </c>
      <c r="G109" s="22" t="s">
        <v>12</v>
      </c>
      <c r="H109" s="4" t="s">
        <v>25</v>
      </c>
      <c r="I109" s="53" t="s">
        <v>462</v>
      </c>
      <c r="J109" s="22" t="s">
        <v>74</v>
      </c>
      <c r="K109" s="65" t="s">
        <v>450</v>
      </c>
      <c r="L109" s="25">
        <v>140055000</v>
      </c>
      <c r="M109" s="65" t="s">
        <v>403</v>
      </c>
    </row>
    <row r="110" spans="1:13" s="28" customFormat="1" ht="68.25" customHeight="1" x14ac:dyDescent="0.25">
      <c r="A110" s="22" t="s">
        <v>110</v>
      </c>
      <c r="B110" s="22" t="s">
        <v>40</v>
      </c>
      <c r="C110" s="31">
        <v>45238</v>
      </c>
      <c r="D110" s="25">
        <v>1275001.7</v>
      </c>
      <c r="E110" s="22" t="s">
        <v>21</v>
      </c>
      <c r="F110" s="4" t="s">
        <v>147</v>
      </c>
      <c r="G110" s="22" t="s">
        <v>12</v>
      </c>
      <c r="H110" s="4" t="s">
        <v>25</v>
      </c>
      <c r="I110" s="22" t="s">
        <v>465</v>
      </c>
      <c r="J110" s="22" t="s">
        <v>26</v>
      </c>
      <c r="K110" s="22" t="s">
        <v>441</v>
      </c>
      <c r="L110" s="25">
        <v>195250000</v>
      </c>
      <c r="M110" s="22" t="s">
        <v>404</v>
      </c>
    </row>
    <row r="111" spans="1:13" s="28" customFormat="1" ht="68.25" customHeight="1" x14ac:dyDescent="0.25">
      <c r="A111" s="22" t="s">
        <v>110</v>
      </c>
      <c r="B111" s="22" t="s">
        <v>40</v>
      </c>
      <c r="C111" s="31">
        <v>45238</v>
      </c>
      <c r="D111" s="25">
        <v>1275001.7</v>
      </c>
      <c r="E111" s="22" t="s">
        <v>21</v>
      </c>
      <c r="F111" s="4" t="s">
        <v>147</v>
      </c>
      <c r="G111" s="22" t="s">
        <v>12</v>
      </c>
      <c r="H111" s="4" t="s">
        <v>25</v>
      </c>
      <c r="I111" s="22" t="s">
        <v>465</v>
      </c>
      <c r="J111" s="22" t="s">
        <v>41</v>
      </c>
      <c r="K111" s="22" t="s">
        <v>441</v>
      </c>
      <c r="L111" s="25">
        <v>195250000</v>
      </c>
      <c r="M111" s="22" t="s">
        <v>404</v>
      </c>
    </row>
    <row r="112" spans="1:13" s="28" customFormat="1" ht="68.25" customHeight="1" x14ac:dyDescent="0.25">
      <c r="A112" s="22" t="s">
        <v>253</v>
      </c>
      <c r="B112" s="22" t="s">
        <v>12</v>
      </c>
      <c r="C112" s="27">
        <v>45576</v>
      </c>
      <c r="D112" s="25">
        <v>3034862</v>
      </c>
      <c r="E112" s="22" t="s">
        <v>30</v>
      </c>
      <c r="F112" s="4" t="s">
        <v>158</v>
      </c>
      <c r="G112" s="22" t="s">
        <v>12</v>
      </c>
      <c r="H112" s="4" t="s">
        <v>25</v>
      </c>
      <c r="I112" s="22" t="s">
        <v>465</v>
      </c>
      <c r="J112" s="22" t="s">
        <v>258</v>
      </c>
      <c r="K112" s="22" t="s">
        <v>450</v>
      </c>
      <c r="L112" s="25">
        <v>140055000</v>
      </c>
      <c r="M112" s="22" t="s">
        <v>405</v>
      </c>
    </row>
    <row r="113" spans="1:13" s="28" customFormat="1" ht="68.25" customHeight="1" x14ac:dyDescent="0.25">
      <c r="A113" s="22" t="s">
        <v>253</v>
      </c>
      <c r="B113" s="22" t="s">
        <v>12</v>
      </c>
      <c r="C113" s="27">
        <v>45576</v>
      </c>
      <c r="D113" s="25">
        <v>3034862</v>
      </c>
      <c r="E113" s="22" t="s">
        <v>30</v>
      </c>
      <c r="F113" s="4" t="s">
        <v>158</v>
      </c>
      <c r="G113" s="22" t="s">
        <v>12</v>
      </c>
      <c r="H113" s="4" t="s">
        <v>25</v>
      </c>
      <c r="I113" s="22" t="s">
        <v>465</v>
      </c>
      <c r="J113" s="22" t="s">
        <v>28</v>
      </c>
      <c r="K113" s="22" t="s">
        <v>450</v>
      </c>
      <c r="L113" s="25">
        <v>140055000</v>
      </c>
      <c r="M113" s="22" t="s">
        <v>405</v>
      </c>
    </row>
    <row r="114" spans="1:13" s="28" customFormat="1" ht="68.25" customHeight="1" x14ac:dyDescent="0.25">
      <c r="A114" s="22" t="s">
        <v>111</v>
      </c>
      <c r="B114" s="22" t="s">
        <v>112</v>
      </c>
      <c r="C114" s="27">
        <v>45239</v>
      </c>
      <c r="D114" s="25">
        <v>1858401.27</v>
      </c>
      <c r="E114" s="4" t="s">
        <v>24</v>
      </c>
      <c r="F114" s="4" t="s">
        <v>152</v>
      </c>
      <c r="G114" s="4" t="s">
        <v>12</v>
      </c>
      <c r="H114" s="4" t="s">
        <v>25</v>
      </c>
      <c r="I114" s="4" t="s">
        <v>465</v>
      </c>
      <c r="J114" s="4" t="s">
        <v>258</v>
      </c>
      <c r="K114" s="22" t="s">
        <v>436</v>
      </c>
      <c r="L114" s="25">
        <v>158850355</v>
      </c>
      <c r="M114" s="22" t="s">
        <v>406</v>
      </c>
    </row>
    <row r="115" spans="1:13" s="28" customFormat="1" ht="65.25" customHeight="1" x14ac:dyDescent="0.25">
      <c r="A115" s="22" t="s">
        <v>111</v>
      </c>
      <c r="B115" s="22" t="s">
        <v>112</v>
      </c>
      <c r="C115" s="27">
        <v>45239</v>
      </c>
      <c r="D115" s="25">
        <v>1858401.27</v>
      </c>
      <c r="E115" s="4" t="s">
        <v>24</v>
      </c>
      <c r="F115" s="4" t="s">
        <v>152</v>
      </c>
      <c r="G115" s="4" t="s">
        <v>12</v>
      </c>
      <c r="H115" s="4" t="s">
        <v>25</v>
      </c>
      <c r="I115" s="4" t="s">
        <v>465</v>
      </c>
      <c r="J115" s="4" t="s">
        <v>27</v>
      </c>
      <c r="K115" s="22" t="s">
        <v>436</v>
      </c>
      <c r="L115" s="25">
        <v>158850355</v>
      </c>
      <c r="M115" s="22" t="s">
        <v>406</v>
      </c>
    </row>
    <row r="116" spans="1:13" s="28" customFormat="1" ht="65.25" customHeight="1" x14ac:dyDescent="0.25">
      <c r="A116" s="22" t="s">
        <v>111</v>
      </c>
      <c r="B116" s="22" t="s">
        <v>112</v>
      </c>
      <c r="C116" s="27">
        <v>45239</v>
      </c>
      <c r="D116" s="25">
        <v>1858401.27</v>
      </c>
      <c r="E116" s="4" t="s">
        <v>24</v>
      </c>
      <c r="F116" s="4" t="s">
        <v>152</v>
      </c>
      <c r="G116" s="4" t="s">
        <v>12</v>
      </c>
      <c r="H116" s="4" t="s">
        <v>25</v>
      </c>
      <c r="I116" s="4" t="s">
        <v>465</v>
      </c>
      <c r="J116" s="22" t="s">
        <v>41</v>
      </c>
      <c r="K116" s="22" t="s">
        <v>436</v>
      </c>
      <c r="L116" s="25">
        <v>158850355</v>
      </c>
      <c r="M116" s="22" t="s">
        <v>406</v>
      </c>
    </row>
    <row r="117" spans="1:13" s="28" customFormat="1" ht="63.75" customHeight="1" x14ac:dyDescent="0.25">
      <c r="A117" s="22" t="s">
        <v>466</v>
      </c>
      <c r="B117" s="22" t="s">
        <v>12</v>
      </c>
      <c r="C117" s="31" t="s">
        <v>242</v>
      </c>
      <c r="D117" s="25">
        <v>8140000</v>
      </c>
      <c r="E117" s="22" t="s">
        <v>43</v>
      </c>
      <c r="F117" s="4" t="s">
        <v>148</v>
      </c>
      <c r="G117" s="22" t="s">
        <v>12</v>
      </c>
      <c r="H117" s="4" t="s">
        <v>25</v>
      </c>
      <c r="I117" s="22" t="s">
        <v>464</v>
      </c>
      <c r="J117" s="22" t="s">
        <v>258</v>
      </c>
      <c r="K117" s="22" t="s">
        <v>443</v>
      </c>
      <c r="L117" s="25">
        <v>97458819</v>
      </c>
      <c r="M117" s="22" t="s">
        <v>407</v>
      </c>
    </row>
    <row r="118" spans="1:13" s="28" customFormat="1" ht="51" x14ac:dyDescent="0.25">
      <c r="A118" s="22" t="s">
        <v>113</v>
      </c>
      <c r="B118" s="22" t="s">
        <v>109</v>
      </c>
      <c r="C118" s="31">
        <v>45282</v>
      </c>
      <c r="D118" s="56">
        <v>10319000</v>
      </c>
      <c r="E118" s="22" t="s">
        <v>21</v>
      </c>
      <c r="F118" s="4" t="s">
        <v>147</v>
      </c>
      <c r="G118" s="22" t="s">
        <v>12</v>
      </c>
      <c r="H118" s="4" t="s">
        <v>22</v>
      </c>
      <c r="I118" s="53" t="s">
        <v>465</v>
      </c>
      <c r="J118" s="22" t="s">
        <v>41</v>
      </c>
      <c r="K118" s="22" t="s">
        <v>437</v>
      </c>
      <c r="L118" s="25">
        <v>68765510</v>
      </c>
      <c r="M118" s="22" t="s">
        <v>408</v>
      </c>
    </row>
    <row r="119" spans="1:13" s="28" customFormat="1" ht="51" x14ac:dyDescent="0.25">
      <c r="A119" s="22" t="s">
        <v>113</v>
      </c>
      <c r="B119" s="22" t="s">
        <v>109</v>
      </c>
      <c r="C119" s="31">
        <v>45282</v>
      </c>
      <c r="D119" s="56">
        <v>10319000</v>
      </c>
      <c r="E119" s="4" t="s">
        <v>21</v>
      </c>
      <c r="F119" s="4" t="s">
        <v>147</v>
      </c>
      <c r="G119" s="4" t="s">
        <v>12</v>
      </c>
      <c r="H119" s="4" t="s">
        <v>22</v>
      </c>
      <c r="I119" s="58" t="s">
        <v>465</v>
      </c>
      <c r="J119" s="4" t="s">
        <v>23</v>
      </c>
      <c r="K119" s="22" t="s">
        <v>437</v>
      </c>
      <c r="L119" s="25">
        <v>68765510</v>
      </c>
      <c r="M119" s="22" t="s">
        <v>408</v>
      </c>
    </row>
    <row r="120" spans="1:13" s="28" customFormat="1" ht="51" x14ac:dyDescent="0.25">
      <c r="A120" s="22" t="s">
        <v>113</v>
      </c>
      <c r="B120" s="22" t="s">
        <v>109</v>
      </c>
      <c r="C120" s="31">
        <v>45282</v>
      </c>
      <c r="D120" s="56">
        <v>10319000</v>
      </c>
      <c r="E120" s="4" t="s">
        <v>21</v>
      </c>
      <c r="F120" s="4" t="s">
        <v>147</v>
      </c>
      <c r="G120" s="4" t="s">
        <v>12</v>
      </c>
      <c r="H120" s="4" t="s">
        <v>22</v>
      </c>
      <c r="I120" s="58" t="s">
        <v>465</v>
      </c>
      <c r="J120" s="4" t="s">
        <v>15</v>
      </c>
      <c r="K120" s="22" t="s">
        <v>437</v>
      </c>
      <c r="L120" s="25">
        <v>68765510</v>
      </c>
      <c r="M120" s="22" t="s">
        <v>408</v>
      </c>
    </row>
    <row r="121" spans="1:13" s="28" customFormat="1" ht="63.75" customHeight="1" x14ac:dyDescent="0.25">
      <c r="A121" s="22" t="s">
        <v>114</v>
      </c>
      <c r="B121" s="22" t="s">
        <v>38</v>
      </c>
      <c r="C121" s="31">
        <v>45254</v>
      </c>
      <c r="D121" s="25">
        <v>20131842.420000002</v>
      </c>
      <c r="E121" s="4" t="s">
        <v>16</v>
      </c>
      <c r="F121" s="4" t="s">
        <v>146</v>
      </c>
      <c r="G121" s="4" t="s">
        <v>12</v>
      </c>
      <c r="H121" s="4" t="s">
        <v>13</v>
      </c>
      <c r="I121" s="4" t="s">
        <v>465</v>
      </c>
      <c r="J121" s="4" t="s">
        <v>31</v>
      </c>
      <c r="K121" s="22" t="s">
        <v>440</v>
      </c>
      <c r="L121" s="25">
        <v>58700000</v>
      </c>
      <c r="M121" s="22" t="s">
        <v>409</v>
      </c>
    </row>
    <row r="122" spans="1:13" s="28" customFormat="1" ht="63.75" customHeight="1" x14ac:dyDescent="0.25">
      <c r="A122" s="22" t="s">
        <v>114</v>
      </c>
      <c r="B122" s="22" t="s">
        <v>38</v>
      </c>
      <c r="C122" s="31">
        <v>45254</v>
      </c>
      <c r="D122" s="25">
        <v>20131842.420000002</v>
      </c>
      <c r="E122" s="4" t="s">
        <v>16</v>
      </c>
      <c r="F122" s="4" t="s">
        <v>146</v>
      </c>
      <c r="G122" s="4" t="s">
        <v>12</v>
      </c>
      <c r="H122" s="4" t="s">
        <v>13</v>
      </c>
      <c r="I122" s="4" t="s">
        <v>465</v>
      </c>
      <c r="J122" s="4" t="s">
        <v>29</v>
      </c>
      <c r="K122" s="22" t="s">
        <v>440</v>
      </c>
      <c r="L122" s="25">
        <v>58700000</v>
      </c>
      <c r="M122" s="22" t="s">
        <v>409</v>
      </c>
    </row>
    <row r="123" spans="1:13" s="28" customFormat="1" ht="63.75" customHeight="1" x14ac:dyDescent="0.25">
      <c r="A123" s="22" t="s">
        <v>115</v>
      </c>
      <c r="B123" s="22" t="s">
        <v>40</v>
      </c>
      <c r="C123" s="31" t="s">
        <v>245</v>
      </c>
      <c r="D123" s="25">
        <v>18300000</v>
      </c>
      <c r="E123" s="22" t="s">
        <v>80</v>
      </c>
      <c r="F123" s="4" t="s">
        <v>159</v>
      </c>
      <c r="G123" s="22" t="s">
        <v>12</v>
      </c>
      <c r="H123" s="4" t="s">
        <v>13</v>
      </c>
      <c r="I123" s="22" t="s">
        <v>464</v>
      </c>
      <c r="J123" s="22" t="s">
        <v>258</v>
      </c>
      <c r="K123" s="22" t="s">
        <v>448</v>
      </c>
      <c r="L123" s="25">
        <v>37006600</v>
      </c>
      <c r="M123" s="22" t="s">
        <v>410</v>
      </c>
    </row>
    <row r="124" spans="1:13" s="28" customFormat="1" ht="63.75" customHeight="1" x14ac:dyDescent="0.25">
      <c r="A124" s="22" t="s">
        <v>335</v>
      </c>
      <c r="B124" s="4" t="s">
        <v>331</v>
      </c>
      <c r="C124" s="59">
        <v>45737</v>
      </c>
      <c r="D124" s="56">
        <v>5875000</v>
      </c>
      <c r="E124" s="4" t="s">
        <v>11</v>
      </c>
      <c r="F124" s="4" t="s">
        <v>151</v>
      </c>
      <c r="G124" s="4" t="s">
        <v>12</v>
      </c>
      <c r="H124" s="4" t="s">
        <v>13</v>
      </c>
      <c r="I124" s="4" t="s">
        <v>464</v>
      </c>
      <c r="J124" s="4" t="s">
        <v>15</v>
      </c>
      <c r="K124" s="22" t="s">
        <v>442</v>
      </c>
      <c r="L124" s="25">
        <v>398657044</v>
      </c>
      <c r="M124" s="22" t="s">
        <v>411</v>
      </c>
    </row>
    <row r="125" spans="1:13" s="28" customFormat="1" ht="63.75" customHeight="1" x14ac:dyDescent="0.25">
      <c r="A125" s="22" t="s">
        <v>335</v>
      </c>
      <c r="B125" s="4" t="s">
        <v>331</v>
      </c>
      <c r="C125" s="59">
        <v>45737</v>
      </c>
      <c r="D125" s="56">
        <v>5875000</v>
      </c>
      <c r="E125" s="4" t="s">
        <v>11</v>
      </c>
      <c r="F125" s="4" t="s">
        <v>151</v>
      </c>
      <c r="G125" s="4" t="s">
        <v>12</v>
      </c>
      <c r="H125" s="4" t="s">
        <v>13</v>
      </c>
      <c r="I125" s="4" t="s">
        <v>464</v>
      </c>
      <c r="J125" s="4" t="s">
        <v>66</v>
      </c>
      <c r="K125" s="22" t="s">
        <v>442</v>
      </c>
      <c r="L125" s="25">
        <v>398657044</v>
      </c>
      <c r="M125" s="22" t="s">
        <v>411</v>
      </c>
    </row>
    <row r="126" spans="1:13" s="28" customFormat="1" ht="63.75" customHeight="1" x14ac:dyDescent="0.25">
      <c r="A126" s="22" t="s">
        <v>335</v>
      </c>
      <c r="B126" s="4" t="s">
        <v>331</v>
      </c>
      <c r="C126" s="59">
        <v>45737</v>
      </c>
      <c r="D126" s="56">
        <v>5875000</v>
      </c>
      <c r="E126" s="22" t="s">
        <v>11</v>
      </c>
      <c r="F126" s="4" t="s">
        <v>151</v>
      </c>
      <c r="G126" s="22" t="s">
        <v>12</v>
      </c>
      <c r="H126" s="4" t="s">
        <v>13</v>
      </c>
      <c r="I126" s="22" t="s">
        <v>464</v>
      </c>
      <c r="J126" s="22" t="s">
        <v>41</v>
      </c>
      <c r="K126" s="22" t="s">
        <v>442</v>
      </c>
      <c r="L126" s="25">
        <v>398657044</v>
      </c>
      <c r="M126" s="22" t="s">
        <v>411</v>
      </c>
    </row>
    <row r="127" spans="1:13" s="28" customFormat="1" ht="70.5" customHeight="1" x14ac:dyDescent="0.25">
      <c r="A127" s="22" t="s">
        <v>335</v>
      </c>
      <c r="B127" s="4" t="s">
        <v>331</v>
      </c>
      <c r="C127" s="59">
        <v>45737</v>
      </c>
      <c r="D127" s="56">
        <v>16275000</v>
      </c>
      <c r="E127" s="22" t="s">
        <v>11</v>
      </c>
      <c r="F127" s="4" t="s">
        <v>151</v>
      </c>
      <c r="G127" s="22" t="s">
        <v>12</v>
      </c>
      <c r="H127" s="4" t="s">
        <v>22</v>
      </c>
      <c r="I127" s="53" t="s">
        <v>465</v>
      </c>
      <c r="J127" s="22" t="s">
        <v>23</v>
      </c>
      <c r="K127" s="22" t="s">
        <v>439</v>
      </c>
      <c r="L127" s="25">
        <v>198802012</v>
      </c>
      <c r="M127" s="22" t="s">
        <v>411</v>
      </c>
    </row>
    <row r="128" spans="1:13" s="28" customFormat="1" ht="70.5" customHeight="1" x14ac:dyDescent="0.25">
      <c r="A128" s="22" t="s">
        <v>335</v>
      </c>
      <c r="B128" s="4" t="s">
        <v>331</v>
      </c>
      <c r="C128" s="59">
        <v>45737</v>
      </c>
      <c r="D128" s="56">
        <v>16275000</v>
      </c>
      <c r="E128" s="22" t="s">
        <v>11</v>
      </c>
      <c r="F128" s="4" t="s">
        <v>151</v>
      </c>
      <c r="G128" s="22" t="s">
        <v>12</v>
      </c>
      <c r="H128" s="4" t="s">
        <v>22</v>
      </c>
      <c r="I128" s="53" t="s">
        <v>465</v>
      </c>
      <c r="J128" s="22" t="s">
        <v>15</v>
      </c>
      <c r="K128" s="22" t="s">
        <v>439</v>
      </c>
      <c r="L128" s="25">
        <v>198802012</v>
      </c>
      <c r="M128" s="22" t="s">
        <v>411</v>
      </c>
    </row>
    <row r="129" spans="1:13" s="28" customFormat="1" ht="70.5" customHeight="1" x14ac:dyDescent="0.25">
      <c r="A129" s="22" t="s">
        <v>116</v>
      </c>
      <c r="B129" s="22" t="s">
        <v>40</v>
      </c>
      <c r="C129" s="31">
        <v>45547</v>
      </c>
      <c r="D129" s="25">
        <v>1421658.29</v>
      </c>
      <c r="E129" s="22" t="s">
        <v>43</v>
      </c>
      <c r="F129" s="4" t="s">
        <v>148</v>
      </c>
      <c r="G129" s="22" t="s">
        <v>12</v>
      </c>
      <c r="H129" s="4" t="s">
        <v>25</v>
      </c>
      <c r="I129" s="22" t="s">
        <v>462</v>
      </c>
      <c r="J129" s="4" t="s">
        <v>258</v>
      </c>
      <c r="K129" s="22" t="s">
        <v>443</v>
      </c>
      <c r="L129" s="25">
        <v>97458819</v>
      </c>
      <c r="M129" s="22" t="s">
        <v>357</v>
      </c>
    </row>
    <row r="130" spans="1:13" s="28" customFormat="1" ht="70.5" customHeight="1" x14ac:dyDescent="0.25">
      <c r="A130" s="22" t="s">
        <v>117</v>
      </c>
      <c r="B130" s="22" t="s">
        <v>40</v>
      </c>
      <c r="C130" s="31">
        <v>45273</v>
      </c>
      <c r="D130" s="25">
        <v>62735795.640000001</v>
      </c>
      <c r="E130" s="22" t="s">
        <v>24</v>
      </c>
      <c r="F130" s="4" t="s">
        <v>152</v>
      </c>
      <c r="G130" s="22" t="s">
        <v>12</v>
      </c>
      <c r="H130" s="4" t="s">
        <v>25</v>
      </c>
      <c r="I130" s="22" t="s">
        <v>465</v>
      </c>
      <c r="J130" s="4" t="s">
        <v>26</v>
      </c>
      <c r="K130" s="22" t="s">
        <v>436</v>
      </c>
      <c r="L130" s="25">
        <v>158850355</v>
      </c>
      <c r="M130" s="22" t="s">
        <v>412</v>
      </c>
    </row>
    <row r="131" spans="1:13" s="28" customFormat="1" ht="48.75" customHeight="1" x14ac:dyDescent="0.25">
      <c r="A131" s="22" t="s">
        <v>117</v>
      </c>
      <c r="B131" s="22" t="s">
        <v>40</v>
      </c>
      <c r="C131" s="31">
        <v>45273</v>
      </c>
      <c r="D131" s="25">
        <v>62735795.640000001</v>
      </c>
      <c r="E131" s="22" t="s">
        <v>24</v>
      </c>
      <c r="F131" s="4" t="s">
        <v>152</v>
      </c>
      <c r="G131" s="22" t="s">
        <v>12</v>
      </c>
      <c r="H131" s="4" t="s">
        <v>25</v>
      </c>
      <c r="I131" s="22" t="s">
        <v>465</v>
      </c>
      <c r="J131" s="4" t="s">
        <v>258</v>
      </c>
      <c r="K131" s="22" t="s">
        <v>436</v>
      </c>
      <c r="L131" s="25">
        <v>158850355</v>
      </c>
      <c r="M131" s="22" t="s">
        <v>412</v>
      </c>
    </row>
    <row r="132" spans="1:13" s="28" customFormat="1" ht="48.75" customHeight="1" x14ac:dyDescent="0.25">
      <c r="A132" s="22" t="s">
        <v>117</v>
      </c>
      <c r="B132" s="22" t="s">
        <v>40</v>
      </c>
      <c r="C132" s="31">
        <v>45273</v>
      </c>
      <c r="D132" s="25">
        <v>62735795.640000001</v>
      </c>
      <c r="E132" s="22" t="s">
        <v>24</v>
      </c>
      <c r="F132" s="4" t="s">
        <v>152</v>
      </c>
      <c r="G132" s="22" t="s">
        <v>12</v>
      </c>
      <c r="H132" s="4" t="s">
        <v>25</v>
      </c>
      <c r="I132" s="22" t="s">
        <v>465</v>
      </c>
      <c r="J132" s="22" t="s">
        <v>41</v>
      </c>
      <c r="K132" s="22" t="s">
        <v>436</v>
      </c>
      <c r="L132" s="25">
        <v>158850355</v>
      </c>
      <c r="M132" s="22" t="s">
        <v>412</v>
      </c>
    </row>
    <row r="133" spans="1:13" s="28" customFormat="1" ht="48.75" customHeight="1" x14ac:dyDescent="0.25">
      <c r="A133" s="22" t="s">
        <v>275</v>
      </c>
      <c r="B133" s="22" t="s">
        <v>40</v>
      </c>
      <c r="C133" s="27">
        <v>45568</v>
      </c>
      <c r="D133" s="25">
        <v>37770596</v>
      </c>
      <c r="E133" s="22" t="s">
        <v>21</v>
      </c>
      <c r="F133" s="4" t="s">
        <v>147</v>
      </c>
      <c r="G133" s="22" t="s">
        <v>12</v>
      </c>
      <c r="H133" s="4" t="s">
        <v>25</v>
      </c>
      <c r="I133" s="22" t="s">
        <v>465</v>
      </c>
      <c r="J133" s="22" t="s">
        <v>26</v>
      </c>
      <c r="K133" s="22" t="s">
        <v>441</v>
      </c>
      <c r="L133" s="25">
        <v>195250000</v>
      </c>
      <c r="M133" s="22" t="s">
        <v>413</v>
      </c>
    </row>
    <row r="134" spans="1:13" s="28" customFormat="1" ht="51" x14ac:dyDescent="0.25">
      <c r="A134" s="22" t="s">
        <v>275</v>
      </c>
      <c r="B134" s="22" t="s">
        <v>40</v>
      </c>
      <c r="C134" s="27">
        <v>45568</v>
      </c>
      <c r="D134" s="25">
        <v>37770596</v>
      </c>
      <c r="E134" s="22" t="s">
        <v>21</v>
      </c>
      <c r="F134" s="4" t="s">
        <v>147</v>
      </c>
      <c r="G134" s="22" t="s">
        <v>12</v>
      </c>
      <c r="H134" s="4" t="s">
        <v>25</v>
      </c>
      <c r="I134" s="22" t="s">
        <v>465</v>
      </c>
      <c r="J134" s="22" t="s">
        <v>41</v>
      </c>
      <c r="K134" s="22" t="s">
        <v>441</v>
      </c>
      <c r="L134" s="25">
        <v>195250000</v>
      </c>
      <c r="M134" s="22" t="s">
        <v>413</v>
      </c>
    </row>
    <row r="135" spans="1:13" s="28" customFormat="1" ht="57.75" customHeight="1" x14ac:dyDescent="0.25">
      <c r="A135" s="22" t="s">
        <v>275</v>
      </c>
      <c r="B135" s="22" t="s">
        <v>40</v>
      </c>
      <c r="C135" s="27">
        <v>45568</v>
      </c>
      <c r="D135" s="25">
        <v>37770596</v>
      </c>
      <c r="E135" s="22" t="s">
        <v>21</v>
      </c>
      <c r="F135" s="4" t="s">
        <v>147</v>
      </c>
      <c r="G135" s="22" t="s">
        <v>12</v>
      </c>
      <c r="H135" s="4" t="s">
        <v>25</v>
      </c>
      <c r="I135" s="22" t="s">
        <v>465</v>
      </c>
      <c r="J135" s="22" t="s">
        <v>66</v>
      </c>
      <c r="K135" s="22" t="s">
        <v>441</v>
      </c>
      <c r="L135" s="25">
        <v>195250000</v>
      </c>
      <c r="M135" s="22" t="s">
        <v>414</v>
      </c>
    </row>
    <row r="136" spans="1:13" s="28" customFormat="1" ht="57.75" customHeight="1" x14ac:dyDescent="0.25">
      <c r="A136" s="22" t="s">
        <v>237</v>
      </c>
      <c r="B136" s="4" t="s">
        <v>54</v>
      </c>
      <c r="C136" s="27">
        <v>45470</v>
      </c>
      <c r="D136" s="25">
        <v>3980949.37</v>
      </c>
      <c r="E136" s="4" t="s">
        <v>30</v>
      </c>
      <c r="F136" s="4" t="s">
        <v>158</v>
      </c>
      <c r="G136" s="4" t="s">
        <v>12</v>
      </c>
      <c r="H136" s="4" t="s">
        <v>25</v>
      </c>
      <c r="I136" s="4" t="s">
        <v>465</v>
      </c>
      <c r="J136" s="4" t="s">
        <v>26</v>
      </c>
      <c r="K136" s="22" t="s">
        <v>450</v>
      </c>
      <c r="L136" s="25">
        <v>140055000</v>
      </c>
      <c r="M136" s="22" t="s">
        <v>415</v>
      </c>
    </row>
    <row r="137" spans="1:13" s="28" customFormat="1" ht="57.75" customHeight="1" x14ac:dyDescent="0.25">
      <c r="A137" s="22" t="s">
        <v>237</v>
      </c>
      <c r="B137" s="4" t="s">
        <v>54</v>
      </c>
      <c r="C137" s="27">
        <v>45470</v>
      </c>
      <c r="D137" s="25">
        <v>3980949.37</v>
      </c>
      <c r="E137" s="22" t="s">
        <v>30</v>
      </c>
      <c r="F137" s="4" t="s">
        <v>158</v>
      </c>
      <c r="G137" s="22" t="s">
        <v>12</v>
      </c>
      <c r="H137" s="4" t="s">
        <v>25</v>
      </c>
      <c r="I137" s="22" t="s">
        <v>465</v>
      </c>
      <c r="J137" s="22" t="s">
        <v>41</v>
      </c>
      <c r="K137" s="22" t="s">
        <v>450</v>
      </c>
      <c r="L137" s="25">
        <v>140055000</v>
      </c>
      <c r="M137" s="22" t="s">
        <v>415</v>
      </c>
    </row>
    <row r="138" spans="1:13" s="28" customFormat="1" ht="60.75" customHeight="1" x14ac:dyDescent="0.25">
      <c r="A138" s="22" t="s">
        <v>118</v>
      </c>
      <c r="B138" s="4" t="s">
        <v>119</v>
      </c>
      <c r="C138" s="27">
        <v>45310</v>
      </c>
      <c r="D138" s="25">
        <v>6505893.5599999996</v>
      </c>
      <c r="E138" s="4" t="s">
        <v>11</v>
      </c>
      <c r="F138" s="4" t="s">
        <v>151</v>
      </c>
      <c r="G138" s="4" t="s">
        <v>12</v>
      </c>
      <c r="H138" s="4" t="s">
        <v>13</v>
      </c>
      <c r="I138" s="4" t="s">
        <v>465</v>
      </c>
      <c r="J138" s="4" t="s">
        <v>66</v>
      </c>
      <c r="K138" s="22" t="s">
        <v>442</v>
      </c>
      <c r="L138" s="25">
        <v>398657044</v>
      </c>
      <c r="M138" s="22" t="s">
        <v>416</v>
      </c>
    </row>
    <row r="139" spans="1:13" s="28" customFormat="1" ht="60.75" customHeight="1" x14ac:dyDescent="0.25">
      <c r="A139" s="22" t="s">
        <v>118</v>
      </c>
      <c r="B139" s="4" t="s">
        <v>119</v>
      </c>
      <c r="C139" s="27">
        <v>45310</v>
      </c>
      <c r="D139" s="25">
        <v>6505893.5599999996</v>
      </c>
      <c r="E139" s="4" t="s">
        <v>11</v>
      </c>
      <c r="F139" s="4" t="s">
        <v>151</v>
      </c>
      <c r="G139" s="4" t="s">
        <v>12</v>
      </c>
      <c r="H139" s="4" t="s">
        <v>13</v>
      </c>
      <c r="I139" s="4" t="s">
        <v>465</v>
      </c>
      <c r="J139" s="4" t="s">
        <v>15</v>
      </c>
      <c r="K139" s="22" t="s">
        <v>442</v>
      </c>
      <c r="L139" s="25">
        <v>398657044</v>
      </c>
      <c r="M139" s="22" t="s">
        <v>416</v>
      </c>
    </row>
    <row r="140" spans="1:13" s="28" customFormat="1" ht="60.75" customHeight="1" x14ac:dyDescent="0.25">
      <c r="A140" s="22" t="s">
        <v>118</v>
      </c>
      <c r="B140" s="22" t="s">
        <v>119</v>
      </c>
      <c r="C140" s="27">
        <v>45310</v>
      </c>
      <c r="D140" s="25">
        <v>6505893.5599999996</v>
      </c>
      <c r="E140" s="22" t="s">
        <v>11</v>
      </c>
      <c r="F140" s="4" t="s">
        <v>151</v>
      </c>
      <c r="G140" s="22" t="s">
        <v>12</v>
      </c>
      <c r="H140" s="4" t="s">
        <v>13</v>
      </c>
      <c r="I140" s="22" t="s">
        <v>465</v>
      </c>
      <c r="J140" s="22" t="s">
        <v>74</v>
      </c>
      <c r="K140" s="22" t="s">
        <v>442</v>
      </c>
      <c r="L140" s="25">
        <v>398657044</v>
      </c>
      <c r="M140" s="22" t="s">
        <v>416</v>
      </c>
    </row>
    <row r="141" spans="1:13" s="28" customFormat="1" ht="60" customHeight="1" x14ac:dyDescent="0.25">
      <c r="A141" s="22" t="s">
        <v>120</v>
      </c>
      <c r="B141" s="4" t="s">
        <v>340</v>
      </c>
      <c r="C141" s="27">
        <v>45751</v>
      </c>
      <c r="D141" s="25">
        <v>10000000</v>
      </c>
      <c r="E141" s="4" t="s">
        <v>30</v>
      </c>
      <c r="F141" s="4" t="s">
        <v>158</v>
      </c>
      <c r="G141" s="4" t="s">
        <v>12</v>
      </c>
      <c r="H141" s="4" t="s">
        <v>35</v>
      </c>
      <c r="I141" s="4" t="s">
        <v>462</v>
      </c>
      <c r="J141" s="4" t="s">
        <v>74</v>
      </c>
      <c r="K141" s="22" t="s">
        <v>438</v>
      </c>
      <c r="L141" s="25">
        <v>26655000</v>
      </c>
      <c r="M141" s="22" t="s">
        <v>417</v>
      </c>
    </row>
    <row r="142" spans="1:13" s="28" customFormat="1" ht="60" customHeight="1" x14ac:dyDescent="0.25">
      <c r="A142" s="22" t="s">
        <v>121</v>
      </c>
      <c r="B142" s="4" t="s">
        <v>342</v>
      </c>
      <c r="C142" s="27">
        <v>45646</v>
      </c>
      <c r="D142" s="25">
        <v>5000000</v>
      </c>
      <c r="E142" s="22" t="s">
        <v>36</v>
      </c>
      <c r="F142" s="4" t="s">
        <v>161</v>
      </c>
      <c r="G142" s="22" t="s">
        <v>12</v>
      </c>
      <c r="H142" s="4" t="s">
        <v>35</v>
      </c>
      <c r="I142" s="22" t="s">
        <v>464</v>
      </c>
      <c r="J142" s="22" t="s">
        <v>84</v>
      </c>
      <c r="K142" s="22" t="s">
        <v>453</v>
      </c>
      <c r="L142" s="25">
        <v>14968000</v>
      </c>
      <c r="M142" s="22" t="s">
        <v>417</v>
      </c>
    </row>
    <row r="143" spans="1:13" s="28" customFormat="1" ht="60" customHeight="1" x14ac:dyDescent="0.25">
      <c r="A143" s="22" t="s">
        <v>121</v>
      </c>
      <c r="B143" s="4" t="s">
        <v>342</v>
      </c>
      <c r="C143" s="27">
        <v>45646</v>
      </c>
      <c r="D143" s="25">
        <v>5000000</v>
      </c>
      <c r="E143" s="22" t="s">
        <v>36</v>
      </c>
      <c r="F143" s="4" t="s">
        <v>161</v>
      </c>
      <c r="G143" s="22" t="s">
        <v>12</v>
      </c>
      <c r="H143" s="4" t="s">
        <v>35</v>
      </c>
      <c r="I143" s="22" t="s">
        <v>464</v>
      </c>
      <c r="J143" s="53" t="s">
        <v>41</v>
      </c>
      <c r="K143" s="22" t="s">
        <v>453</v>
      </c>
      <c r="L143" s="25">
        <v>14968000</v>
      </c>
      <c r="M143" s="22" t="s">
        <v>417</v>
      </c>
    </row>
    <row r="144" spans="1:13" s="28" customFormat="1" ht="60" customHeight="1" x14ac:dyDescent="0.25">
      <c r="A144" s="22" t="s">
        <v>121</v>
      </c>
      <c r="B144" s="4" t="s">
        <v>342</v>
      </c>
      <c r="C144" s="27">
        <v>45646</v>
      </c>
      <c r="D144" s="25">
        <v>5000000</v>
      </c>
      <c r="E144" s="22" t="s">
        <v>36</v>
      </c>
      <c r="F144" s="4" t="s">
        <v>161</v>
      </c>
      <c r="G144" s="22" t="s">
        <v>12</v>
      </c>
      <c r="H144" s="4" t="s">
        <v>35</v>
      </c>
      <c r="I144" s="22" t="s">
        <v>464</v>
      </c>
      <c r="J144" s="53" t="s">
        <v>33</v>
      </c>
      <c r="K144" s="22" t="s">
        <v>453</v>
      </c>
      <c r="L144" s="25">
        <v>14968000</v>
      </c>
      <c r="M144" s="22" t="s">
        <v>417</v>
      </c>
    </row>
    <row r="145" spans="1:13" s="28" customFormat="1" ht="38.25" x14ac:dyDescent="0.25">
      <c r="A145" s="22" t="s">
        <v>280</v>
      </c>
      <c r="B145" s="22" t="s">
        <v>281</v>
      </c>
      <c r="C145" s="31">
        <v>45587</v>
      </c>
      <c r="D145" s="25">
        <v>48852000</v>
      </c>
      <c r="E145" s="22" t="s">
        <v>32</v>
      </c>
      <c r="F145" s="64" t="s">
        <v>157</v>
      </c>
      <c r="G145" s="22" t="s">
        <v>12</v>
      </c>
      <c r="H145" s="4" t="s">
        <v>25</v>
      </c>
      <c r="I145" s="22" t="s">
        <v>465</v>
      </c>
      <c r="J145" s="22" t="s">
        <v>26</v>
      </c>
      <c r="K145" s="65" t="s">
        <v>451</v>
      </c>
      <c r="L145" s="25">
        <v>60421000</v>
      </c>
      <c r="M145" s="65" t="s">
        <v>418</v>
      </c>
    </row>
    <row r="146" spans="1:13" s="28" customFormat="1" ht="38.25" x14ac:dyDescent="0.25">
      <c r="A146" s="22" t="s">
        <v>280</v>
      </c>
      <c r="B146" s="22" t="s">
        <v>281</v>
      </c>
      <c r="C146" s="31">
        <v>45587</v>
      </c>
      <c r="D146" s="25">
        <v>48852000</v>
      </c>
      <c r="E146" s="22" t="s">
        <v>32</v>
      </c>
      <c r="F146" s="64" t="s">
        <v>157</v>
      </c>
      <c r="G146" s="22" t="s">
        <v>12</v>
      </c>
      <c r="H146" s="4" t="s">
        <v>25</v>
      </c>
      <c r="I146" s="22" t="s">
        <v>465</v>
      </c>
      <c r="J146" s="22" t="s">
        <v>33</v>
      </c>
      <c r="K146" s="65" t="s">
        <v>451</v>
      </c>
      <c r="L146" s="25">
        <v>60421000</v>
      </c>
      <c r="M146" s="65" t="s">
        <v>418</v>
      </c>
    </row>
    <row r="147" spans="1:13" s="28" customFormat="1" ht="56.25" customHeight="1" x14ac:dyDescent="0.25">
      <c r="A147" s="22" t="s">
        <v>306</v>
      </c>
      <c r="B147" s="4" t="s">
        <v>337</v>
      </c>
      <c r="C147" s="27">
        <v>45777</v>
      </c>
      <c r="D147" s="25">
        <v>4120000</v>
      </c>
      <c r="E147" s="22" t="s">
        <v>11</v>
      </c>
      <c r="F147" s="4" t="s">
        <v>151</v>
      </c>
      <c r="G147" s="22" t="s">
        <v>12</v>
      </c>
      <c r="H147" s="4" t="s">
        <v>35</v>
      </c>
      <c r="I147" s="53" t="s">
        <v>462</v>
      </c>
      <c r="J147" s="22" t="s">
        <v>15</v>
      </c>
      <c r="K147" s="22" t="s">
        <v>445</v>
      </c>
      <c r="L147" s="25">
        <v>26530000</v>
      </c>
      <c r="M147" s="22" t="s">
        <v>419</v>
      </c>
    </row>
    <row r="148" spans="1:13" s="28" customFormat="1" ht="56.25" customHeight="1" x14ac:dyDescent="0.25">
      <c r="A148" s="22" t="s">
        <v>306</v>
      </c>
      <c r="B148" s="4" t="s">
        <v>338</v>
      </c>
      <c r="C148" s="27">
        <v>45777</v>
      </c>
      <c r="D148" s="25">
        <v>2164000</v>
      </c>
      <c r="E148" s="22" t="s">
        <v>36</v>
      </c>
      <c r="F148" s="4" t="s">
        <v>161</v>
      </c>
      <c r="G148" s="22" t="s">
        <v>12</v>
      </c>
      <c r="H148" s="4" t="s">
        <v>35</v>
      </c>
      <c r="I148" s="53" t="s">
        <v>462</v>
      </c>
      <c r="J148" s="22" t="s">
        <v>84</v>
      </c>
      <c r="K148" s="22" t="s">
        <v>453</v>
      </c>
      <c r="L148" s="25">
        <v>14968000</v>
      </c>
      <c r="M148" s="22" t="s">
        <v>419</v>
      </c>
    </row>
    <row r="149" spans="1:13" s="28" customFormat="1" ht="76.5" x14ac:dyDescent="0.25">
      <c r="A149" s="22" t="s">
        <v>306</v>
      </c>
      <c r="B149" s="4" t="s">
        <v>339</v>
      </c>
      <c r="C149" s="27">
        <v>45777</v>
      </c>
      <c r="D149" s="25">
        <v>4017500</v>
      </c>
      <c r="E149" s="22" t="s">
        <v>30</v>
      </c>
      <c r="F149" s="4" t="s">
        <v>158</v>
      </c>
      <c r="G149" s="22" t="s">
        <v>12</v>
      </c>
      <c r="H149" s="4" t="s">
        <v>35</v>
      </c>
      <c r="I149" s="53" t="s">
        <v>462</v>
      </c>
      <c r="J149" s="22" t="s">
        <v>74</v>
      </c>
      <c r="K149" s="22" t="s">
        <v>438</v>
      </c>
      <c r="L149" s="25">
        <v>26655000</v>
      </c>
      <c r="M149" s="22" t="s">
        <v>419</v>
      </c>
    </row>
    <row r="150" spans="1:13" s="54" customFormat="1" ht="51" x14ac:dyDescent="0.25">
      <c r="A150" s="92" t="s">
        <v>346</v>
      </c>
      <c r="B150" s="58" t="s">
        <v>54</v>
      </c>
      <c r="C150" s="59" t="s">
        <v>230</v>
      </c>
      <c r="D150" s="56">
        <v>20000000</v>
      </c>
      <c r="E150" s="53" t="s">
        <v>21</v>
      </c>
      <c r="F150" s="58" t="s">
        <v>147</v>
      </c>
      <c r="G150" s="53" t="s">
        <v>12</v>
      </c>
      <c r="H150" s="58" t="s">
        <v>22</v>
      </c>
      <c r="I150" s="53" t="s">
        <v>464</v>
      </c>
      <c r="J150" s="53" t="s">
        <v>23</v>
      </c>
      <c r="K150" s="53" t="s">
        <v>437</v>
      </c>
      <c r="L150" s="25">
        <v>68765510</v>
      </c>
      <c r="M150" s="53" t="s">
        <v>420</v>
      </c>
    </row>
    <row r="151" spans="1:13" s="28" customFormat="1" ht="54" customHeight="1" x14ac:dyDescent="0.25">
      <c r="A151" s="22" t="s">
        <v>122</v>
      </c>
      <c r="B151" s="22" t="s">
        <v>40</v>
      </c>
      <c r="C151" s="27">
        <v>45268</v>
      </c>
      <c r="D151" s="25">
        <v>10091571</v>
      </c>
      <c r="E151" s="4" t="s">
        <v>11</v>
      </c>
      <c r="F151" s="4" t="s">
        <v>151</v>
      </c>
      <c r="G151" s="4" t="s">
        <v>12</v>
      </c>
      <c r="H151" s="4" t="s">
        <v>13</v>
      </c>
      <c r="I151" s="4" t="s">
        <v>465</v>
      </c>
      <c r="J151" s="4" t="s">
        <v>15</v>
      </c>
      <c r="K151" s="22" t="s">
        <v>442</v>
      </c>
      <c r="L151" s="25">
        <v>398657044</v>
      </c>
      <c r="M151" s="22" t="s">
        <v>421</v>
      </c>
    </row>
    <row r="152" spans="1:13" s="28" customFormat="1" ht="54" customHeight="1" x14ac:dyDescent="0.25">
      <c r="A152" s="22" t="s">
        <v>122</v>
      </c>
      <c r="B152" s="22" t="s">
        <v>40</v>
      </c>
      <c r="C152" s="27">
        <v>45268</v>
      </c>
      <c r="D152" s="25">
        <v>10091571</v>
      </c>
      <c r="E152" s="22" t="s">
        <v>11</v>
      </c>
      <c r="F152" s="4" t="s">
        <v>151</v>
      </c>
      <c r="G152" s="22" t="s">
        <v>12</v>
      </c>
      <c r="H152" s="4" t="s">
        <v>13</v>
      </c>
      <c r="I152" s="22" t="s">
        <v>465</v>
      </c>
      <c r="J152" s="22" t="s">
        <v>41</v>
      </c>
      <c r="K152" s="22" t="s">
        <v>442</v>
      </c>
      <c r="L152" s="25">
        <v>398657044</v>
      </c>
      <c r="M152" s="22" t="s">
        <v>421</v>
      </c>
    </row>
    <row r="153" spans="1:13" s="28" customFormat="1" ht="63.75" x14ac:dyDescent="0.25">
      <c r="A153" s="22" t="s">
        <v>123</v>
      </c>
      <c r="B153" s="22" t="s">
        <v>40</v>
      </c>
      <c r="C153" s="31">
        <v>45258</v>
      </c>
      <c r="D153" s="25">
        <v>6195687.4000000004</v>
      </c>
      <c r="E153" s="31" t="s">
        <v>30</v>
      </c>
      <c r="F153" s="4" t="s">
        <v>158</v>
      </c>
      <c r="G153" s="31" t="s">
        <v>12</v>
      </c>
      <c r="H153" s="4" t="s">
        <v>25</v>
      </c>
      <c r="I153" s="31" t="s">
        <v>465</v>
      </c>
      <c r="J153" s="31" t="s">
        <v>48</v>
      </c>
      <c r="K153" s="22" t="s">
        <v>450</v>
      </c>
      <c r="L153" s="25">
        <v>140055000</v>
      </c>
      <c r="M153" s="22" t="s">
        <v>422</v>
      </c>
    </row>
    <row r="154" spans="1:13" s="28" customFormat="1" ht="63.75" x14ac:dyDescent="0.25">
      <c r="A154" s="22" t="s">
        <v>123</v>
      </c>
      <c r="B154" s="22" t="s">
        <v>40</v>
      </c>
      <c r="C154" s="31">
        <v>45258</v>
      </c>
      <c r="D154" s="25">
        <v>6195687.4000000004</v>
      </c>
      <c r="E154" s="31" t="s">
        <v>30</v>
      </c>
      <c r="F154" s="4" t="s">
        <v>158</v>
      </c>
      <c r="G154" s="31" t="s">
        <v>12</v>
      </c>
      <c r="H154" s="4" t="s">
        <v>25</v>
      </c>
      <c r="I154" s="31" t="s">
        <v>465</v>
      </c>
      <c r="J154" s="31" t="s">
        <v>26</v>
      </c>
      <c r="K154" s="22" t="s">
        <v>450</v>
      </c>
      <c r="L154" s="25">
        <v>140055000</v>
      </c>
      <c r="M154" s="22" t="s">
        <v>422</v>
      </c>
    </row>
    <row r="155" spans="1:13" s="28" customFormat="1" ht="63.75" x14ac:dyDescent="0.25">
      <c r="A155" s="22" t="s">
        <v>123</v>
      </c>
      <c r="B155" s="22" t="s">
        <v>40</v>
      </c>
      <c r="C155" s="31">
        <v>45258</v>
      </c>
      <c r="D155" s="25">
        <v>6195687.4000000004</v>
      </c>
      <c r="E155" s="22" t="s">
        <v>30</v>
      </c>
      <c r="F155" s="4" t="s">
        <v>158</v>
      </c>
      <c r="G155" s="22" t="s">
        <v>12</v>
      </c>
      <c r="H155" s="4" t="s">
        <v>25</v>
      </c>
      <c r="I155" s="22" t="s">
        <v>465</v>
      </c>
      <c r="J155" s="22" t="s">
        <v>41</v>
      </c>
      <c r="K155" s="22" t="s">
        <v>450</v>
      </c>
      <c r="L155" s="25">
        <v>140055000</v>
      </c>
      <c r="M155" s="22" t="s">
        <v>422</v>
      </c>
    </row>
    <row r="156" spans="1:13" s="28" customFormat="1" ht="63.75" x14ac:dyDescent="0.25">
      <c r="A156" s="22" t="s">
        <v>126</v>
      </c>
      <c r="B156" s="4" t="s">
        <v>127</v>
      </c>
      <c r="C156" s="27">
        <v>45183</v>
      </c>
      <c r="D156" s="25">
        <v>15297651.43</v>
      </c>
      <c r="E156" s="4" t="s">
        <v>30</v>
      </c>
      <c r="F156" s="4" t="s">
        <v>158</v>
      </c>
      <c r="G156" s="4" t="s">
        <v>12</v>
      </c>
      <c r="H156" s="4" t="s">
        <v>25</v>
      </c>
      <c r="I156" s="4" t="s">
        <v>465</v>
      </c>
      <c r="J156" s="4" t="s">
        <v>257</v>
      </c>
      <c r="K156" s="22" t="s">
        <v>450</v>
      </c>
      <c r="L156" s="25">
        <v>140055000</v>
      </c>
      <c r="M156" s="22" t="s">
        <v>423</v>
      </c>
    </row>
    <row r="157" spans="1:13" s="28" customFormat="1" ht="63.75" x14ac:dyDescent="0.25">
      <c r="A157" s="22" t="s">
        <v>126</v>
      </c>
      <c r="B157" s="4" t="s">
        <v>127</v>
      </c>
      <c r="C157" s="27">
        <v>45183</v>
      </c>
      <c r="D157" s="25">
        <v>15297651.43</v>
      </c>
      <c r="E157" s="4" t="s">
        <v>30</v>
      </c>
      <c r="F157" s="4" t="s">
        <v>158</v>
      </c>
      <c r="G157" s="4" t="s">
        <v>12</v>
      </c>
      <c r="H157" s="4" t="s">
        <v>25</v>
      </c>
      <c r="I157" s="4" t="s">
        <v>465</v>
      </c>
      <c r="J157" s="4" t="s">
        <v>26</v>
      </c>
      <c r="K157" s="22" t="s">
        <v>450</v>
      </c>
      <c r="L157" s="25">
        <v>140055000</v>
      </c>
      <c r="M157" s="22" t="s">
        <v>423</v>
      </c>
    </row>
    <row r="158" spans="1:13" s="28" customFormat="1" ht="63.75" x14ac:dyDescent="0.25">
      <c r="A158" s="22" t="s">
        <v>126</v>
      </c>
      <c r="B158" s="4" t="s">
        <v>127</v>
      </c>
      <c r="C158" s="27">
        <v>45183</v>
      </c>
      <c r="D158" s="25">
        <v>15297651.43</v>
      </c>
      <c r="E158" s="22" t="s">
        <v>30</v>
      </c>
      <c r="F158" s="4" t="s">
        <v>158</v>
      </c>
      <c r="G158" s="22" t="s">
        <v>12</v>
      </c>
      <c r="H158" s="4" t="s">
        <v>25</v>
      </c>
      <c r="I158" s="22" t="s">
        <v>465</v>
      </c>
      <c r="J158" s="22" t="s">
        <v>74</v>
      </c>
      <c r="K158" s="22" t="s">
        <v>450</v>
      </c>
      <c r="L158" s="25">
        <v>140055000</v>
      </c>
      <c r="M158" s="22" t="s">
        <v>423</v>
      </c>
    </row>
    <row r="159" spans="1:13" s="28" customFormat="1" ht="76.5" x14ac:dyDescent="0.25">
      <c r="A159" s="22" t="s">
        <v>309</v>
      </c>
      <c r="B159" s="22" t="s">
        <v>38</v>
      </c>
      <c r="C159" s="31" t="s">
        <v>242</v>
      </c>
      <c r="D159" s="25">
        <v>5114762.99</v>
      </c>
      <c r="E159" s="22" t="s">
        <v>80</v>
      </c>
      <c r="F159" s="4" t="s">
        <v>159</v>
      </c>
      <c r="G159" s="22" t="s">
        <v>12</v>
      </c>
      <c r="H159" s="4" t="s">
        <v>13</v>
      </c>
      <c r="I159" s="22" t="s">
        <v>464</v>
      </c>
      <c r="J159" s="22" t="s">
        <v>15</v>
      </c>
      <c r="K159" s="22" t="s">
        <v>448</v>
      </c>
      <c r="L159" s="25">
        <v>37006600</v>
      </c>
      <c r="M159" s="22" t="s">
        <v>424</v>
      </c>
    </row>
    <row r="160" spans="1:13" s="28" customFormat="1" ht="76.5" x14ac:dyDescent="0.25">
      <c r="A160" s="22" t="s">
        <v>309</v>
      </c>
      <c r="B160" s="22" t="s">
        <v>38</v>
      </c>
      <c r="C160" s="31" t="s">
        <v>242</v>
      </c>
      <c r="D160" s="25">
        <v>5114762.99</v>
      </c>
      <c r="E160" s="22" t="s">
        <v>18</v>
      </c>
      <c r="F160" s="4" t="s">
        <v>160</v>
      </c>
      <c r="G160" s="22" t="s">
        <v>12</v>
      </c>
      <c r="H160" s="4" t="s">
        <v>13</v>
      </c>
      <c r="I160" s="22" t="s">
        <v>464</v>
      </c>
      <c r="J160" s="22" t="s">
        <v>17</v>
      </c>
      <c r="K160" s="22" t="s">
        <v>449</v>
      </c>
      <c r="L160" s="25">
        <v>17726600</v>
      </c>
      <c r="M160" s="22" t="s">
        <v>424</v>
      </c>
    </row>
    <row r="161" spans="1:13" s="28" customFormat="1" ht="63.75" x14ac:dyDescent="0.25">
      <c r="A161" s="22" t="s">
        <v>130</v>
      </c>
      <c r="B161" s="4" t="s">
        <v>54</v>
      </c>
      <c r="C161" s="31" t="s">
        <v>230</v>
      </c>
      <c r="D161" s="25">
        <v>20000000</v>
      </c>
      <c r="E161" s="22" t="s">
        <v>56</v>
      </c>
      <c r="F161" s="4" t="s">
        <v>189</v>
      </c>
      <c r="G161" s="22" t="s">
        <v>12</v>
      </c>
      <c r="H161" s="4" t="s">
        <v>13</v>
      </c>
      <c r="I161" s="22" t="s">
        <v>464</v>
      </c>
      <c r="J161" s="22" t="s">
        <v>258</v>
      </c>
      <c r="K161" s="22" t="s">
        <v>435</v>
      </c>
      <c r="L161" s="25">
        <v>51206450</v>
      </c>
      <c r="M161" s="22" t="s">
        <v>357</v>
      </c>
    </row>
    <row r="162" spans="1:13" s="28" customFormat="1" ht="76.5" x14ac:dyDescent="0.25">
      <c r="A162" s="22" t="s">
        <v>131</v>
      </c>
      <c r="B162" s="4" t="s">
        <v>54</v>
      </c>
      <c r="C162" s="31" t="s">
        <v>245</v>
      </c>
      <c r="D162" s="25">
        <v>10830000</v>
      </c>
      <c r="E162" s="22" t="s">
        <v>80</v>
      </c>
      <c r="F162" s="4" t="s">
        <v>159</v>
      </c>
      <c r="G162" s="22" t="s">
        <v>12</v>
      </c>
      <c r="H162" s="4" t="s">
        <v>13</v>
      </c>
      <c r="I162" s="22" t="s">
        <v>464</v>
      </c>
      <c r="J162" s="22" t="s">
        <v>258</v>
      </c>
      <c r="K162" s="22" t="s">
        <v>448</v>
      </c>
      <c r="L162" s="25">
        <v>37006600</v>
      </c>
      <c r="M162" s="22" t="s">
        <v>425</v>
      </c>
    </row>
    <row r="163" spans="1:13" s="28" customFormat="1" ht="51" customHeight="1" x14ac:dyDescent="0.25">
      <c r="A163" s="22" t="s">
        <v>345</v>
      </c>
      <c r="B163" s="22" t="s">
        <v>12</v>
      </c>
      <c r="C163" s="31" t="s">
        <v>242</v>
      </c>
      <c r="D163" s="25">
        <v>1080000</v>
      </c>
      <c r="E163" s="22" t="s">
        <v>80</v>
      </c>
      <c r="F163" s="4" t="s">
        <v>159</v>
      </c>
      <c r="G163" s="22" t="s">
        <v>12</v>
      </c>
      <c r="H163" s="4" t="s">
        <v>13</v>
      </c>
      <c r="I163" s="22" t="s">
        <v>464</v>
      </c>
      <c r="J163" s="22" t="s">
        <v>17</v>
      </c>
      <c r="K163" s="22" t="s">
        <v>448</v>
      </c>
      <c r="L163" s="25">
        <v>37006600</v>
      </c>
      <c r="M163" s="22" t="s">
        <v>427</v>
      </c>
    </row>
    <row r="164" spans="1:13" s="28" customFormat="1" ht="51" customHeight="1" x14ac:dyDescent="0.25">
      <c r="A164" s="22" t="s">
        <v>343</v>
      </c>
      <c r="B164" s="22" t="s">
        <v>329</v>
      </c>
      <c r="C164" s="22" t="s">
        <v>230</v>
      </c>
      <c r="D164" s="25">
        <v>10580677</v>
      </c>
      <c r="E164" s="22" t="s">
        <v>18</v>
      </c>
      <c r="F164" s="4" t="s">
        <v>160</v>
      </c>
      <c r="G164" s="22" t="s">
        <v>12</v>
      </c>
      <c r="H164" s="4" t="s">
        <v>19</v>
      </c>
      <c r="I164" s="22" t="s">
        <v>464</v>
      </c>
      <c r="J164" s="22" t="s">
        <v>257</v>
      </c>
      <c r="K164" s="22" t="s">
        <v>446</v>
      </c>
      <c r="L164" s="25">
        <v>92320000</v>
      </c>
      <c r="M164" s="22" t="s">
        <v>428</v>
      </c>
    </row>
    <row r="165" spans="1:13" s="28" customFormat="1" ht="51" customHeight="1" x14ac:dyDescent="0.25">
      <c r="A165" s="22" t="s">
        <v>343</v>
      </c>
      <c r="B165" s="22" t="s">
        <v>329</v>
      </c>
      <c r="C165" s="22" t="s">
        <v>230</v>
      </c>
      <c r="D165" s="25">
        <v>10580677</v>
      </c>
      <c r="E165" s="22" t="s">
        <v>18</v>
      </c>
      <c r="F165" s="4" t="s">
        <v>160</v>
      </c>
      <c r="G165" s="22" t="s">
        <v>12</v>
      </c>
      <c r="H165" s="4" t="s">
        <v>19</v>
      </c>
      <c r="I165" s="22" t="s">
        <v>464</v>
      </c>
      <c r="J165" s="22" t="s">
        <v>17</v>
      </c>
      <c r="K165" s="22" t="s">
        <v>446</v>
      </c>
      <c r="L165" s="25">
        <v>92320000</v>
      </c>
      <c r="M165" s="22" t="s">
        <v>428</v>
      </c>
    </row>
    <row r="166" spans="1:13" s="28" customFormat="1" ht="51" customHeight="1" x14ac:dyDescent="0.25">
      <c r="A166" s="22" t="s">
        <v>344</v>
      </c>
      <c r="B166" s="22" t="s">
        <v>228</v>
      </c>
      <c r="C166" s="22" t="s">
        <v>242</v>
      </c>
      <c r="D166" s="25">
        <v>20000000</v>
      </c>
      <c r="E166" s="22" t="s">
        <v>18</v>
      </c>
      <c r="F166" s="4" t="s">
        <v>160</v>
      </c>
      <c r="G166" s="22" t="s">
        <v>12</v>
      </c>
      <c r="H166" s="4" t="s">
        <v>19</v>
      </c>
      <c r="I166" s="22" t="s">
        <v>464</v>
      </c>
      <c r="J166" s="22" t="s">
        <v>257</v>
      </c>
      <c r="K166" s="22" t="s">
        <v>446</v>
      </c>
      <c r="L166" s="25">
        <v>92320000</v>
      </c>
      <c r="M166" s="22" t="s">
        <v>428</v>
      </c>
    </row>
    <row r="167" spans="1:13" s="28" customFormat="1" ht="51" customHeight="1" x14ac:dyDescent="0.25">
      <c r="A167" s="22" t="s">
        <v>344</v>
      </c>
      <c r="B167" s="22" t="s">
        <v>228</v>
      </c>
      <c r="C167" s="22" t="s">
        <v>242</v>
      </c>
      <c r="D167" s="25">
        <v>20000000</v>
      </c>
      <c r="E167" s="22" t="s">
        <v>18</v>
      </c>
      <c r="F167" s="4" t="s">
        <v>160</v>
      </c>
      <c r="G167" s="22" t="s">
        <v>12</v>
      </c>
      <c r="H167" s="4" t="s">
        <v>19</v>
      </c>
      <c r="I167" s="22" t="s">
        <v>464</v>
      </c>
      <c r="J167" s="22" t="s">
        <v>17</v>
      </c>
      <c r="K167" s="22" t="s">
        <v>446</v>
      </c>
      <c r="L167" s="25">
        <v>92320000</v>
      </c>
      <c r="M167" s="22" t="s">
        <v>428</v>
      </c>
    </row>
    <row r="168" spans="1:13" s="28" customFormat="1" ht="60" customHeight="1" x14ac:dyDescent="0.25">
      <c r="A168" s="22" t="s">
        <v>330</v>
      </c>
      <c r="B168" s="22" t="s">
        <v>228</v>
      </c>
      <c r="C168" s="29" t="s">
        <v>242</v>
      </c>
      <c r="D168" s="25">
        <v>12289000</v>
      </c>
      <c r="E168" s="22" t="s">
        <v>67</v>
      </c>
      <c r="F168" s="4" t="s">
        <v>155</v>
      </c>
      <c r="G168" s="22" t="s">
        <v>12</v>
      </c>
      <c r="H168" s="4" t="s">
        <v>68</v>
      </c>
      <c r="I168" s="22" t="s">
        <v>464</v>
      </c>
      <c r="J168" s="22" t="s">
        <v>257</v>
      </c>
      <c r="K168" s="22" t="s">
        <v>447</v>
      </c>
      <c r="L168" s="25">
        <v>29538310</v>
      </c>
      <c r="M168" s="22" t="s">
        <v>429</v>
      </c>
    </row>
    <row r="169" spans="1:13" s="28" customFormat="1" ht="60" customHeight="1" x14ac:dyDescent="0.25">
      <c r="A169" s="22" t="s">
        <v>330</v>
      </c>
      <c r="B169" s="22" t="s">
        <v>228</v>
      </c>
      <c r="C169" s="29" t="s">
        <v>242</v>
      </c>
      <c r="D169" s="25">
        <v>12289000</v>
      </c>
      <c r="E169" s="22" t="s">
        <v>67</v>
      </c>
      <c r="F169" s="4" t="s">
        <v>155</v>
      </c>
      <c r="G169" s="29" t="s">
        <v>12</v>
      </c>
      <c r="H169" s="4" t="s">
        <v>68</v>
      </c>
      <c r="I169" s="29" t="s">
        <v>464</v>
      </c>
      <c r="J169" s="29" t="s">
        <v>17</v>
      </c>
      <c r="K169" s="22" t="s">
        <v>447</v>
      </c>
      <c r="L169" s="25">
        <v>29538310</v>
      </c>
      <c r="M169" s="22" t="s">
        <v>429</v>
      </c>
    </row>
    <row r="170" spans="1:13" s="28" customFormat="1" ht="60" customHeight="1" x14ac:dyDescent="0.25">
      <c r="A170" s="22" t="s">
        <v>330</v>
      </c>
      <c r="B170" s="22" t="s">
        <v>228</v>
      </c>
      <c r="C170" s="29" t="s">
        <v>242</v>
      </c>
      <c r="D170" s="25">
        <v>12289000</v>
      </c>
      <c r="E170" s="22" t="s">
        <v>67</v>
      </c>
      <c r="F170" s="4" t="s">
        <v>155</v>
      </c>
      <c r="G170" s="29" t="s">
        <v>12</v>
      </c>
      <c r="H170" s="4" t="s">
        <v>68</v>
      </c>
      <c r="I170" s="29" t="s">
        <v>464</v>
      </c>
      <c r="J170" s="57" t="s">
        <v>15</v>
      </c>
      <c r="K170" s="22" t="s">
        <v>447</v>
      </c>
      <c r="L170" s="25">
        <v>29538310</v>
      </c>
      <c r="M170" s="22" t="s">
        <v>429</v>
      </c>
    </row>
    <row r="171" spans="1:13" s="28" customFormat="1" ht="89.25" x14ac:dyDescent="0.25">
      <c r="A171" s="22" t="s">
        <v>132</v>
      </c>
      <c r="B171" s="29" t="s">
        <v>247</v>
      </c>
      <c r="C171" s="31" t="s">
        <v>230</v>
      </c>
      <c r="D171" s="25">
        <v>3953000</v>
      </c>
      <c r="E171" s="29" t="s">
        <v>43</v>
      </c>
      <c r="F171" s="4" t="s">
        <v>148</v>
      </c>
      <c r="G171" s="29" t="s">
        <v>12</v>
      </c>
      <c r="H171" s="4" t="s">
        <v>25</v>
      </c>
      <c r="I171" s="29" t="s">
        <v>464</v>
      </c>
      <c r="J171" s="29" t="s">
        <v>258</v>
      </c>
      <c r="K171" s="22" t="s">
        <v>443</v>
      </c>
      <c r="L171" s="25">
        <v>97458819</v>
      </c>
      <c r="M171" s="22" t="s">
        <v>430</v>
      </c>
    </row>
    <row r="172" spans="1:13" s="28" customFormat="1" ht="76.5" x14ac:dyDescent="0.25">
      <c r="A172" s="22" t="s">
        <v>248</v>
      </c>
      <c r="B172" s="26" t="s">
        <v>54</v>
      </c>
      <c r="C172" s="34">
        <v>45281</v>
      </c>
      <c r="D172" s="56">
        <v>13541405.65</v>
      </c>
      <c r="E172" s="4" t="s">
        <v>21</v>
      </c>
      <c r="F172" s="4" t="s">
        <v>147</v>
      </c>
      <c r="G172" s="4" t="s">
        <v>12</v>
      </c>
      <c r="H172" s="4" t="s">
        <v>25</v>
      </c>
      <c r="I172" s="26" t="s">
        <v>465</v>
      </c>
      <c r="J172" s="4" t="s">
        <v>74</v>
      </c>
      <c r="K172" s="22" t="s">
        <v>441</v>
      </c>
      <c r="L172" s="25">
        <v>195250000</v>
      </c>
      <c r="M172" s="22" t="s">
        <v>431</v>
      </c>
    </row>
    <row r="173" spans="1:13" s="28" customFormat="1" ht="76.5" x14ac:dyDescent="0.25">
      <c r="A173" s="22" t="s">
        <v>248</v>
      </c>
      <c r="B173" s="26" t="s">
        <v>54</v>
      </c>
      <c r="C173" s="34">
        <v>45281</v>
      </c>
      <c r="D173" s="56">
        <v>13541405.65</v>
      </c>
      <c r="E173" s="4" t="s">
        <v>21</v>
      </c>
      <c r="F173" s="4" t="s">
        <v>147</v>
      </c>
      <c r="G173" s="4" t="s">
        <v>12</v>
      </c>
      <c r="H173" s="4" t="s">
        <v>25</v>
      </c>
      <c r="I173" s="26" t="s">
        <v>465</v>
      </c>
      <c r="J173" s="26" t="s">
        <v>26</v>
      </c>
      <c r="K173" s="22" t="s">
        <v>441</v>
      </c>
      <c r="L173" s="25">
        <v>195250000</v>
      </c>
      <c r="M173" s="22" t="s">
        <v>431</v>
      </c>
    </row>
    <row r="174" spans="1:13" s="28" customFormat="1" ht="76.5" x14ac:dyDescent="0.25">
      <c r="A174" s="22" t="s">
        <v>248</v>
      </c>
      <c r="B174" s="26" t="s">
        <v>54</v>
      </c>
      <c r="C174" s="34">
        <v>45281</v>
      </c>
      <c r="D174" s="56">
        <v>13541405.65</v>
      </c>
      <c r="E174" s="22" t="s">
        <v>21</v>
      </c>
      <c r="F174" s="4" t="s">
        <v>147</v>
      </c>
      <c r="G174" s="22" t="s">
        <v>12</v>
      </c>
      <c r="H174" s="4" t="s">
        <v>25</v>
      </c>
      <c r="I174" s="29" t="s">
        <v>465</v>
      </c>
      <c r="J174" s="29" t="s">
        <v>41</v>
      </c>
      <c r="K174" s="22" t="s">
        <v>441</v>
      </c>
      <c r="L174" s="25">
        <v>195250000</v>
      </c>
      <c r="M174" s="22" t="s">
        <v>431</v>
      </c>
    </row>
    <row r="175" spans="1:13" s="28" customFormat="1" ht="50.25" customHeight="1" x14ac:dyDescent="0.25">
      <c r="A175" s="22" t="s">
        <v>135</v>
      </c>
      <c r="B175" s="22" t="s">
        <v>40</v>
      </c>
      <c r="C175" s="35">
        <v>45349</v>
      </c>
      <c r="D175" s="25">
        <v>12805056</v>
      </c>
      <c r="E175" s="4" t="s">
        <v>11</v>
      </c>
      <c r="F175" s="4" t="s">
        <v>151</v>
      </c>
      <c r="G175" s="4" t="s">
        <v>12</v>
      </c>
      <c r="H175" s="4" t="s">
        <v>13</v>
      </c>
      <c r="I175" s="4" t="s">
        <v>465</v>
      </c>
      <c r="J175" s="4" t="s">
        <v>15</v>
      </c>
      <c r="K175" s="22" t="s">
        <v>442</v>
      </c>
      <c r="L175" s="25">
        <v>398657044</v>
      </c>
      <c r="M175" s="22" t="s">
        <v>432</v>
      </c>
    </row>
    <row r="176" spans="1:13" s="28" customFormat="1" ht="50.25" customHeight="1" x14ac:dyDescent="0.25">
      <c r="A176" s="22" t="s">
        <v>135</v>
      </c>
      <c r="B176" s="22" t="s">
        <v>40</v>
      </c>
      <c r="C176" s="35">
        <v>45349</v>
      </c>
      <c r="D176" s="25">
        <v>12805056</v>
      </c>
      <c r="E176" s="4" t="s">
        <v>11</v>
      </c>
      <c r="F176" s="4" t="s">
        <v>151</v>
      </c>
      <c r="G176" s="4" t="s">
        <v>12</v>
      </c>
      <c r="H176" s="4" t="s">
        <v>13</v>
      </c>
      <c r="I176" s="4" t="s">
        <v>465</v>
      </c>
      <c r="J176" s="4" t="s">
        <v>41</v>
      </c>
      <c r="K176" s="22" t="s">
        <v>442</v>
      </c>
      <c r="L176" s="25">
        <v>398657044</v>
      </c>
      <c r="M176" s="22" t="s">
        <v>432</v>
      </c>
    </row>
    <row r="177" spans="1:13" s="28" customFormat="1" ht="58.5" customHeight="1" x14ac:dyDescent="0.25">
      <c r="A177" s="22" t="s">
        <v>135</v>
      </c>
      <c r="B177" s="22" t="s">
        <v>40</v>
      </c>
      <c r="C177" s="35">
        <v>45349</v>
      </c>
      <c r="D177" s="25">
        <v>12805056.050000001</v>
      </c>
      <c r="E177" s="4" t="s">
        <v>11</v>
      </c>
      <c r="F177" s="4" t="s">
        <v>151</v>
      </c>
      <c r="G177" s="4" t="s">
        <v>12</v>
      </c>
      <c r="H177" s="4" t="s">
        <v>13</v>
      </c>
      <c r="I177" s="4" t="s">
        <v>465</v>
      </c>
      <c r="J177" s="4" t="s">
        <v>257</v>
      </c>
      <c r="K177" s="22" t="s">
        <v>442</v>
      </c>
      <c r="L177" s="25">
        <v>398657044</v>
      </c>
      <c r="M177" s="22" t="s">
        <v>432</v>
      </c>
    </row>
    <row r="178" spans="1:13" s="28" customFormat="1" ht="58.5" customHeight="1" x14ac:dyDescent="0.25">
      <c r="A178" s="22" t="s">
        <v>135</v>
      </c>
      <c r="B178" s="29" t="s">
        <v>40</v>
      </c>
      <c r="C178" s="27">
        <v>45349</v>
      </c>
      <c r="D178" s="25">
        <v>12888285.75</v>
      </c>
      <c r="E178" s="26" t="s">
        <v>11</v>
      </c>
      <c r="F178" s="4" t="s">
        <v>151</v>
      </c>
      <c r="G178" s="26" t="s">
        <v>12</v>
      </c>
      <c r="H178" s="4" t="s">
        <v>22</v>
      </c>
      <c r="I178" s="26" t="s">
        <v>465</v>
      </c>
      <c r="J178" s="29" t="s">
        <v>257</v>
      </c>
      <c r="K178" s="22" t="s">
        <v>439</v>
      </c>
      <c r="L178" s="25">
        <v>198802012</v>
      </c>
      <c r="M178" s="22" t="s">
        <v>432</v>
      </c>
    </row>
    <row r="179" spans="1:13" s="28" customFormat="1" ht="58.5" customHeight="1" x14ac:dyDescent="0.25">
      <c r="A179" s="22" t="s">
        <v>135</v>
      </c>
      <c r="B179" s="29" t="s">
        <v>40</v>
      </c>
      <c r="C179" s="27">
        <v>45349</v>
      </c>
      <c r="D179" s="25">
        <v>12888285.75</v>
      </c>
      <c r="E179" s="26" t="s">
        <v>11</v>
      </c>
      <c r="F179" s="4" t="s">
        <v>151</v>
      </c>
      <c r="G179" s="26" t="s">
        <v>12</v>
      </c>
      <c r="H179" s="4" t="s">
        <v>22</v>
      </c>
      <c r="I179" s="26" t="s">
        <v>465</v>
      </c>
      <c r="J179" s="29" t="s">
        <v>23</v>
      </c>
      <c r="K179" s="22" t="s">
        <v>439</v>
      </c>
      <c r="L179" s="25">
        <v>198802012</v>
      </c>
      <c r="M179" s="22" t="s">
        <v>432</v>
      </c>
    </row>
    <row r="180" spans="1:13" s="28" customFormat="1" ht="58.5" customHeight="1" x14ac:dyDescent="0.25">
      <c r="A180" s="22" t="s">
        <v>135</v>
      </c>
      <c r="B180" s="22" t="s">
        <v>40</v>
      </c>
      <c r="C180" s="27">
        <v>45349</v>
      </c>
      <c r="D180" s="25">
        <v>12733000</v>
      </c>
      <c r="E180" s="4" t="s">
        <v>18</v>
      </c>
      <c r="F180" s="4" t="s">
        <v>160</v>
      </c>
      <c r="G180" s="26" t="s">
        <v>12</v>
      </c>
      <c r="H180" s="4" t="s">
        <v>19</v>
      </c>
      <c r="I180" s="4" t="s">
        <v>465</v>
      </c>
      <c r="J180" s="26" t="s">
        <v>17</v>
      </c>
      <c r="K180" s="22" t="s">
        <v>446</v>
      </c>
      <c r="L180" s="25">
        <v>92320000</v>
      </c>
      <c r="M180" s="22" t="s">
        <v>432</v>
      </c>
    </row>
    <row r="181" spans="1:13" s="28" customFormat="1" ht="58.5" customHeight="1" x14ac:dyDescent="0.25">
      <c r="A181" s="22" t="s">
        <v>135</v>
      </c>
      <c r="B181" s="22" t="s">
        <v>40</v>
      </c>
      <c r="C181" s="27">
        <v>45349</v>
      </c>
      <c r="D181" s="25">
        <v>12733000</v>
      </c>
      <c r="E181" s="4" t="s">
        <v>18</v>
      </c>
      <c r="F181" s="4" t="s">
        <v>160</v>
      </c>
      <c r="G181" s="26" t="s">
        <v>12</v>
      </c>
      <c r="H181" s="4" t="s">
        <v>19</v>
      </c>
      <c r="I181" s="4" t="s">
        <v>465</v>
      </c>
      <c r="J181" s="26" t="s">
        <v>257</v>
      </c>
      <c r="K181" s="22" t="s">
        <v>446</v>
      </c>
      <c r="L181" s="25">
        <v>92320000</v>
      </c>
      <c r="M181" s="22" t="s">
        <v>432</v>
      </c>
    </row>
    <row r="182" spans="1:13" s="28" customFormat="1" ht="76.5" x14ac:dyDescent="0.25">
      <c r="A182" s="22" t="s">
        <v>265</v>
      </c>
      <c r="B182" s="29" t="s">
        <v>266</v>
      </c>
      <c r="C182" s="34">
        <v>45618</v>
      </c>
      <c r="D182" s="25">
        <v>5728232</v>
      </c>
      <c r="E182" s="29" t="s">
        <v>30</v>
      </c>
      <c r="F182" s="64" t="s">
        <v>158</v>
      </c>
      <c r="G182" s="29" t="s">
        <v>12</v>
      </c>
      <c r="H182" s="4" t="s">
        <v>25</v>
      </c>
      <c r="I182" s="29" t="s">
        <v>465</v>
      </c>
      <c r="J182" s="29" t="s">
        <v>48</v>
      </c>
      <c r="K182" s="22" t="s">
        <v>450</v>
      </c>
      <c r="L182" s="25">
        <v>140055000</v>
      </c>
      <c r="M182" s="22" t="s">
        <v>433</v>
      </c>
    </row>
    <row r="183" spans="1:13" s="28" customFormat="1" ht="76.5" x14ac:dyDescent="0.25">
      <c r="A183" s="22" t="s">
        <v>265</v>
      </c>
      <c r="B183" s="29" t="s">
        <v>266</v>
      </c>
      <c r="C183" s="34">
        <v>45618</v>
      </c>
      <c r="D183" s="25">
        <v>5728232</v>
      </c>
      <c r="E183" s="29" t="s">
        <v>30</v>
      </c>
      <c r="F183" s="64" t="s">
        <v>158</v>
      </c>
      <c r="G183" s="29" t="s">
        <v>12</v>
      </c>
      <c r="H183" s="4" t="s">
        <v>25</v>
      </c>
      <c r="I183" s="29" t="s">
        <v>465</v>
      </c>
      <c r="J183" s="29" t="s">
        <v>41</v>
      </c>
      <c r="K183" s="22" t="s">
        <v>450</v>
      </c>
      <c r="L183" s="25">
        <v>140055000</v>
      </c>
      <c r="M183" s="22" t="s">
        <v>433</v>
      </c>
    </row>
    <row r="184" spans="1:13" s="28" customFormat="1" ht="76.5" x14ac:dyDescent="0.25">
      <c r="A184" s="22" t="s">
        <v>265</v>
      </c>
      <c r="B184" s="29" t="s">
        <v>266</v>
      </c>
      <c r="C184" s="34">
        <v>45618</v>
      </c>
      <c r="D184" s="25">
        <v>5728232</v>
      </c>
      <c r="E184" s="29" t="s">
        <v>30</v>
      </c>
      <c r="F184" s="64" t="s">
        <v>158</v>
      </c>
      <c r="G184" s="29" t="s">
        <v>12</v>
      </c>
      <c r="H184" s="4" t="s">
        <v>25</v>
      </c>
      <c r="I184" s="29" t="s">
        <v>465</v>
      </c>
      <c r="J184" s="29" t="s">
        <v>26</v>
      </c>
      <c r="K184" s="22" t="s">
        <v>450</v>
      </c>
      <c r="L184" s="25">
        <v>140055000</v>
      </c>
      <c r="M184" s="22" t="s">
        <v>433</v>
      </c>
    </row>
    <row r="185" spans="1:13" s="28" customFormat="1" ht="57" customHeight="1" x14ac:dyDescent="0.25">
      <c r="A185" s="22" t="s">
        <v>262</v>
      </c>
      <c r="B185" s="22" t="s">
        <v>40</v>
      </c>
      <c r="C185" s="31">
        <v>45590</v>
      </c>
      <c r="D185" s="18">
        <v>21142852</v>
      </c>
      <c r="E185" s="22" t="s">
        <v>43</v>
      </c>
      <c r="F185" s="2" t="s">
        <v>148</v>
      </c>
      <c r="G185" s="22" t="s">
        <v>12</v>
      </c>
      <c r="H185" s="4" t="s">
        <v>25</v>
      </c>
      <c r="I185" s="53" t="s">
        <v>465</v>
      </c>
      <c r="J185" s="22" t="s">
        <v>258</v>
      </c>
      <c r="K185" s="3" t="s">
        <v>443</v>
      </c>
      <c r="L185" s="25">
        <v>97458819</v>
      </c>
      <c r="M185" s="22" t="s">
        <v>434</v>
      </c>
    </row>
    <row r="186" spans="1:13" ht="57" customHeight="1" x14ac:dyDescent="0.25">
      <c r="A186" s="4" t="s">
        <v>49</v>
      </c>
      <c r="B186" s="4" t="s">
        <v>50</v>
      </c>
      <c r="C186" s="27">
        <v>45232</v>
      </c>
      <c r="D186" s="25">
        <v>13247802.02</v>
      </c>
      <c r="E186" s="4" t="s">
        <v>51</v>
      </c>
      <c r="F186" s="2" t="s">
        <v>150</v>
      </c>
      <c r="G186" s="4" t="s">
        <v>215</v>
      </c>
      <c r="H186" s="4" t="s">
        <v>19</v>
      </c>
      <c r="I186" s="4" t="s">
        <v>465</v>
      </c>
      <c r="J186" s="2" t="s">
        <v>17</v>
      </c>
      <c r="K186" s="3" t="s">
        <v>454</v>
      </c>
      <c r="L186" s="25">
        <v>70004320</v>
      </c>
      <c r="M186" s="22" t="s">
        <v>473</v>
      </c>
    </row>
    <row r="187" spans="1:13" ht="57" customHeight="1" x14ac:dyDescent="0.25">
      <c r="A187" s="3" t="s">
        <v>57</v>
      </c>
      <c r="B187" s="4" t="s">
        <v>58</v>
      </c>
      <c r="C187" s="27">
        <v>45245</v>
      </c>
      <c r="D187" s="25">
        <v>17211125.440000001</v>
      </c>
      <c r="E187" s="4" t="s">
        <v>59</v>
      </c>
      <c r="F187" s="2" t="s">
        <v>154</v>
      </c>
      <c r="G187" s="4" t="s">
        <v>215</v>
      </c>
      <c r="H187" s="4" t="s">
        <v>60</v>
      </c>
      <c r="I187" s="4" t="s">
        <v>465</v>
      </c>
      <c r="J187" s="4" t="s">
        <v>28</v>
      </c>
      <c r="K187" s="3" t="s">
        <v>455</v>
      </c>
      <c r="L187" s="25">
        <v>125068680</v>
      </c>
      <c r="M187" s="22" t="s">
        <v>474</v>
      </c>
    </row>
    <row r="188" spans="1:13" ht="57" customHeight="1" x14ac:dyDescent="0.25">
      <c r="A188" s="29" t="s">
        <v>315</v>
      </c>
      <c r="B188" s="22" t="s">
        <v>215</v>
      </c>
      <c r="C188" s="35" t="s">
        <v>245</v>
      </c>
      <c r="D188" s="30">
        <v>8500000</v>
      </c>
      <c r="E188" s="16" t="s">
        <v>59</v>
      </c>
      <c r="F188" s="2" t="s">
        <v>154</v>
      </c>
      <c r="G188" s="5" t="s">
        <v>215</v>
      </c>
      <c r="H188" s="4" t="s">
        <v>60</v>
      </c>
      <c r="I188" s="16" t="s">
        <v>464</v>
      </c>
      <c r="J188" s="3" t="s">
        <v>86</v>
      </c>
      <c r="K188" s="3" t="s">
        <v>455</v>
      </c>
      <c r="L188" s="25">
        <v>125068680</v>
      </c>
      <c r="M188" s="22" t="s">
        <v>475</v>
      </c>
    </row>
    <row r="189" spans="1:13" s="28" customFormat="1" ht="57" customHeight="1" x14ac:dyDescent="0.25">
      <c r="A189" s="29" t="s">
        <v>296</v>
      </c>
      <c r="B189" s="29" t="s">
        <v>223</v>
      </c>
      <c r="C189" s="35" t="s">
        <v>55</v>
      </c>
      <c r="D189" s="30">
        <v>5939528</v>
      </c>
      <c r="E189" s="22" t="s">
        <v>51</v>
      </c>
      <c r="F189" s="4" t="s">
        <v>150</v>
      </c>
      <c r="G189" s="2" t="s">
        <v>215</v>
      </c>
      <c r="H189" s="4" t="s">
        <v>19</v>
      </c>
      <c r="I189" s="57" t="s">
        <v>462</v>
      </c>
      <c r="J189" s="16" t="s">
        <v>17</v>
      </c>
      <c r="K189" s="3" t="s">
        <v>454</v>
      </c>
      <c r="L189" s="25">
        <v>70004320</v>
      </c>
      <c r="M189" s="22" t="s">
        <v>476</v>
      </c>
    </row>
    <row r="190" spans="1:13" s="28" customFormat="1" ht="57" customHeight="1" x14ac:dyDescent="0.25">
      <c r="A190" s="29" t="s">
        <v>316</v>
      </c>
      <c r="B190" s="29" t="s">
        <v>215</v>
      </c>
      <c r="C190" s="35" t="s">
        <v>242</v>
      </c>
      <c r="D190" s="30">
        <v>1879151.9</v>
      </c>
      <c r="E190" s="22" t="s">
        <v>59</v>
      </c>
      <c r="F190" s="4" t="s">
        <v>154</v>
      </c>
      <c r="G190" s="4" t="s">
        <v>215</v>
      </c>
      <c r="H190" s="4" t="s">
        <v>60</v>
      </c>
      <c r="I190" s="29" t="s">
        <v>464</v>
      </c>
      <c r="J190" s="29" t="s">
        <v>27</v>
      </c>
      <c r="K190" s="22" t="s">
        <v>455</v>
      </c>
      <c r="L190" s="25">
        <v>125068680</v>
      </c>
      <c r="M190" s="22" t="s">
        <v>477</v>
      </c>
    </row>
    <row r="191" spans="1:13" ht="57" customHeight="1" x14ac:dyDescent="0.25">
      <c r="A191" s="16" t="s">
        <v>219</v>
      </c>
      <c r="B191" s="29" t="s">
        <v>288</v>
      </c>
      <c r="C191" s="35">
        <v>45525</v>
      </c>
      <c r="D191" s="19">
        <v>4250000</v>
      </c>
      <c r="E191" s="16" t="s">
        <v>51</v>
      </c>
      <c r="F191" s="2" t="s">
        <v>150</v>
      </c>
      <c r="G191" s="5" t="s">
        <v>215</v>
      </c>
      <c r="H191" s="4" t="s">
        <v>19</v>
      </c>
      <c r="I191" s="3" t="s">
        <v>465</v>
      </c>
      <c r="J191" s="3" t="s">
        <v>17</v>
      </c>
      <c r="K191" s="3" t="s">
        <v>454</v>
      </c>
      <c r="L191" s="25">
        <v>70004320</v>
      </c>
      <c r="M191" s="22" t="s">
        <v>478</v>
      </c>
    </row>
    <row r="192" spans="1:13" ht="57" customHeight="1" x14ac:dyDescent="0.25">
      <c r="A192" s="16" t="s">
        <v>216</v>
      </c>
      <c r="B192" s="16" t="s">
        <v>217</v>
      </c>
      <c r="C192" s="35">
        <v>45645</v>
      </c>
      <c r="D192" s="19">
        <v>25000000</v>
      </c>
      <c r="E192" s="16" t="s">
        <v>70</v>
      </c>
      <c r="F192" s="2" t="s">
        <v>156</v>
      </c>
      <c r="G192" s="16" t="s">
        <v>215</v>
      </c>
      <c r="H192" s="4" t="s">
        <v>19</v>
      </c>
      <c r="I192" s="22" t="s">
        <v>462</v>
      </c>
      <c r="J192" s="16" t="s">
        <v>17</v>
      </c>
      <c r="K192" s="3" t="s">
        <v>456</v>
      </c>
      <c r="L192" s="25">
        <v>31000000</v>
      </c>
      <c r="M192" s="22" t="s">
        <v>479</v>
      </c>
    </row>
    <row r="193" spans="1:13" ht="57" customHeight="1" x14ac:dyDescent="0.25">
      <c r="A193" s="29" t="s">
        <v>87</v>
      </c>
      <c r="B193" s="29" t="s">
        <v>88</v>
      </c>
      <c r="C193" s="35">
        <v>45644</v>
      </c>
      <c r="D193" s="30">
        <v>8480000</v>
      </c>
      <c r="E193" s="29" t="s">
        <v>70</v>
      </c>
      <c r="F193" s="2" t="s">
        <v>156</v>
      </c>
      <c r="G193" s="29" t="s">
        <v>215</v>
      </c>
      <c r="H193" s="4" t="s">
        <v>60</v>
      </c>
      <c r="I193" s="22" t="s">
        <v>462</v>
      </c>
      <c r="J193" s="29" t="s">
        <v>89</v>
      </c>
      <c r="K193" s="3" t="s">
        <v>457</v>
      </c>
      <c r="L193" s="25">
        <v>10000000</v>
      </c>
      <c r="M193" s="22" t="s">
        <v>480</v>
      </c>
    </row>
    <row r="194" spans="1:13" ht="57" customHeight="1" x14ac:dyDescent="0.25">
      <c r="A194" s="4" t="s">
        <v>295</v>
      </c>
      <c r="B194" s="22" t="s">
        <v>218</v>
      </c>
      <c r="C194" s="27" t="s">
        <v>230</v>
      </c>
      <c r="D194" s="25">
        <v>9000000</v>
      </c>
      <c r="E194" s="22" t="s">
        <v>59</v>
      </c>
      <c r="F194" s="2" t="s">
        <v>154</v>
      </c>
      <c r="G194" s="29" t="s">
        <v>215</v>
      </c>
      <c r="H194" s="4" t="s">
        <v>60</v>
      </c>
      <c r="I194" s="22" t="s">
        <v>464</v>
      </c>
      <c r="J194" s="26" t="s">
        <v>89</v>
      </c>
      <c r="K194" s="3" t="s">
        <v>455</v>
      </c>
      <c r="L194" s="25">
        <v>125068680</v>
      </c>
      <c r="M194" s="22" t="s">
        <v>481</v>
      </c>
    </row>
    <row r="195" spans="1:13" ht="57" customHeight="1" x14ac:dyDescent="0.25">
      <c r="A195" s="4" t="s">
        <v>238</v>
      </c>
      <c r="B195" s="22" t="s">
        <v>92</v>
      </c>
      <c r="C195" s="27">
        <v>45261</v>
      </c>
      <c r="D195" s="25">
        <v>13963734.189999999</v>
      </c>
      <c r="E195" s="22" t="s">
        <v>59</v>
      </c>
      <c r="F195" s="2" t="s">
        <v>154</v>
      </c>
      <c r="G195" s="29" t="s">
        <v>215</v>
      </c>
      <c r="H195" s="4" t="s">
        <v>60</v>
      </c>
      <c r="I195" s="22" t="s">
        <v>465</v>
      </c>
      <c r="J195" s="26" t="s">
        <v>17</v>
      </c>
      <c r="K195" s="3" t="s">
        <v>455</v>
      </c>
      <c r="L195" s="25">
        <v>125068680</v>
      </c>
      <c r="M195" s="22" t="s">
        <v>482</v>
      </c>
    </row>
    <row r="196" spans="1:13" ht="57" customHeight="1" x14ac:dyDescent="0.25">
      <c r="A196" s="22" t="s">
        <v>240</v>
      </c>
      <c r="B196" s="4" t="s">
        <v>58</v>
      </c>
      <c r="C196" s="31">
        <v>45124</v>
      </c>
      <c r="D196" s="24">
        <v>44932822.439999998</v>
      </c>
      <c r="E196" s="4" t="s">
        <v>59</v>
      </c>
      <c r="F196" s="2" t="s">
        <v>154</v>
      </c>
      <c r="G196" s="26" t="s">
        <v>215</v>
      </c>
      <c r="H196" s="4" t="s">
        <v>60</v>
      </c>
      <c r="I196" s="22" t="s">
        <v>465</v>
      </c>
      <c r="J196" s="29" t="s">
        <v>257</v>
      </c>
      <c r="K196" s="3" t="s">
        <v>455</v>
      </c>
      <c r="L196" s="25">
        <v>125068680</v>
      </c>
      <c r="M196" s="22" t="s">
        <v>483</v>
      </c>
    </row>
    <row r="197" spans="1:13" ht="57" customHeight="1" x14ac:dyDescent="0.25">
      <c r="A197" s="22" t="s">
        <v>240</v>
      </c>
      <c r="B197" s="22" t="s">
        <v>58</v>
      </c>
      <c r="C197" s="31">
        <v>45124</v>
      </c>
      <c r="D197" s="24">
        <v>214417150.19999999</v>
      </c>
      <c r="E197" s="4" t="s">
        <v>36</v>
      </c>
      <c r="F197" s="2" t="s">
        <v>161</v>
      </c>
      <c r="G197" s="26" t="s">
        <v>215</v>
      </c>
      <c r="H197" s="4" t="s">
        <v>60</v>
      </c>
      <c r="I197" s="22" t="s">
        <v>465</v>
      </c>
      <c r="J197" s="29" t="s">
        <v>84</v>
      </c>
      <c r="K197" s="3" t="s">
        <v>458</v>
      </c>
      <c r="L197" s="25">
        <v>251581000</v>
      </c>
      <c r="M197" s="22" t="s">
        <v>484</v>
      </c>
    </row>
    <row r="198" spans="1:13" s="54" customFormat="1" ht="57" customHeight="1" x14ac:dyDescent="0.25">
      <c r="A198" s="22" t="s">
        <v>317</v>
      </c>
      <c r="B198" s="3" t="s">
        <v>249</v>
      </c>
      <c r="C198" s="27" t="s">
        <v>230</v>
      </c>
      <c r="D198" s="18">
        <v>8250000</v>
      </c>
      <c r="E198" s="3" t="s">
        <v>59</v>
      </c>
      <c r="F198" s="2" t="s">
        <v>154</v>
      </c>
      <c r="G198" s="16" t="s">
        <v>215</v>
      </c>
      <c r="H198" s="4" t="s">
        <v>60</v>
      </c>
      <c r="I198" s="3" t="s">
        <v>464</v>
      </c>
      <c r="J198" s="16" t="s">
        <v>86</v>
      </c>
      <c r="K198" s="3" t="s">
        <v>455</v>
      </c>
      <c r="L198" s="25">
        <v>125068680</v>
      </c>
      <c r="M198" s="22" t="s">
        <v>485</v>
      </c>
    </row>
    <row r="199" spans="1:13" ht="57" customHeight="1" x14ac:dyDescent="0.25">
      <c r="A199" s="22" t="s">
        <v>299</v>
      </c>
      <c r="B199" s="22" t="s">
        <v>300</v>
      </c>
      <c r="C199" s="31" t="s">
        <v>230</v>
      </c>
      <c r="D199" s="25">
        <v>2500000</v>
      </c>
      <c r="E199" s="22" t="s">
        <v>51</v>
      </c>
      <c r="F199" s="4" t="s">
        <v>150</v>
      </c>
      <c r="G199" s="29" t="s">
        <v>215</v>
      </c>
      <c r="H199" s="4" t="s">
        <v>19</v>
      </c>
      <c r="I199" s="22" t="s">
        <v>464</v>
      </c>
      <c r="J199" s="29" t="s">
        <v>17</v>
      </c>
      <c r="K199" s="3" t="s">
        <v>454</v>
      </c>
      <c r="L199" s="25">
        <v>70004320</v>
      </c>
      <c r="M199" s="22" t="s">
        <v>486</v>
      </c>
    </row>
    <row r="200" spans="1:13" ht="57" customHeight="1" x14ac:dyDescent="0.25">
      <c r="A200" s="22" t="s">
        <v>318</v>
      </c>
      <c r="B200" s="3" t="s">
        <v>222</v>
      </c>
      <c r="C200" s="27" t="s">
        <v>242</v>
      </c>
      <c r="D200" s="18">
        <v>7000000</v>
      </c>
      <c r="E200" s="3" t="s">
        <v>51</v>
      </c>
      <c r="F200" s="2" t="s">
        <v>150</v>
      </c>
      <c r="G200" s="5" t="s">
        <v>215</v>
      </c>
      <c r="H200" s="4" t="s">
        <v>19</v>
      </c>
      <c r="I200" s="3" t="s">
        <v>464</v>
      </c>
      <c r="J200" s="16" t="s">
        <v>17</v>
      </c>
      <c r="K200" s="3" t="s">
        <v>454</v>
      </c>
      <c r="L200" s="25">
        <v>70004320</v>
      </c>
      <c r="M200" s="22" t="s">
        <v>487</v>
      </c>
    </row>
    <row r="201" spans="1:13" ht="57" customHeight="1" x14ac:dyDescent="0.25">
      <c r="A201" s="22" t="s">
        <v>319</v>
      </c>
      <c r="B201" s="3" t="s">
        <v>251</v>
      </c>
      <c r="C201" s="27" t="s">
        <v>242</v>
      </c>
      <c r="D201" s="18">
        <v>5000000</v>
      </c>
      <c r="E201" s="3" t="s">
        <v>59</v>
      </c>
      <c r="F201" s="2" t="s">
        <v>154</v>
      </c>
      <c r="G201" s="5" t="s">
        <v>215</v>
      </c>
      <c r="H201" s="4" t="s">
        <v>60</v>
      </c>
      <c r="I201" s="3" t="s">
        <v>464</v>
      </c>
      <c r="J201" s="16" t="s">
        <v>86</v>
      </c>
      <c r="K201" s="3" t="s">
        <v>455</v>
      </c>
      <c r="L201" s="25">
        <v>125068680</v>
      </c>
      <c r="M201" s="22" t="s">
        <v>488</v>
      </c>
    </row>
    <row r="202" spans="1:13" ht="57" customHeight="1" x14ac:dyDescent="0.25">
      <c r="A202" s="22" t="s">
        <v>320</v>
      </c>
      <c r="B202" s="22" t="s">
        <v>52</v>
      </c>
      <c r="C202" s="27" t="s">
        <v>242</v>
      </c>
      <c r="D202" s="18">
        <v>12750000</v>
      </c>
      <c r="E202" s="3" t="s">
        <v>51</v>
      </c>
      <c r="F202" s="2" t="s">
        <v>150</v>
      </c>
      <c r="G202" s="16" t="s">
        <v>215</v>
      </c>
      <c r="H202" s="4" t="s">
        <v>19</v>
      </c>
      <c r="I202" s="3" t="s">
        <v>464</v>
      </c>
      <c r="J202" s="16" t="s">
        <v>17</v>
      </c>
      <c r="K202" s="3" t="s">
        <v>454</v>
      </c>
      <c r="L202" s="25">
        <v>70004320</v>
      </c>
      <c r="M202" s="22" t="s">
        <v>489</v>
      </c>
    </row>
    <row r="203" spans="1:13" ht="57" customHeight="1" x14ac:dyDescent="0.25">
      <c r="A203" s="22" t="s">
        <v>314</v>
      </c>
      <c r="B203" s="29" t="s">
        <v>215</v>
      </c>
      <c r="C203" s="35">
        <v>45547</v>
      </c>
      <c r="D203" s="30">
        <v>960000</v>
      </c>
      <c r="E203" s="29" t="s">
        <v>59</v>
      </c>
      <c r="F203" s="2" t="s">
        <v>154</v>
      </c>
      <c r="G203" s="67" t="s">
        <v>215</v>
      </c>
      <c r="H203" s="4" t="s">
        <v>60</v>
      </c>
      <c r="I203" s="88" t="s">
        <v>465</v>
      </c>
      <c r="J203" s="68" t="s">
        <v>91</v>
      </c>
      <c r="K203" s="3" t="s">
        <v>455</v>
      </c>
      <c r="L203" s="25">
        <v>125068680</v>
      </c>
      <c r="M203" s="22" t="s">
        <v>490</v>
      </c>
    </row>
    <row r="204" spans="1:13" ht="57" customHeight="1" x14ac:dyDescent="0.25">
      <c r="A204" s="22" t="s">
        <v>224</v>
      </c>
      <c r="B204" s="22" t="s">
        <v>293</v>
      </c>
      <c r="C204" s="27" t="s">
        <v>242</v>
      </c>
      <c r="D204" s="30">
        <v>2910000</v>
      </c>
      <c r="E204" s="22" t="s">
        <v>51</v>
      </c>
      <c r="F204" s="2" t="s">
        <v>150</v>
      </c>
      <c r="G204" s="2" t="s">
        <v>215</v>
      </c>
      <c r="H204" s="4" t="s">
        <v>19</v>
      </c>
      <c r="I204" s="3" t="s">
        <v>464</v>
      </c>
      <c r="J204" s="3" t="s">
        <v>17</v>
      </c>
      <c r="K204" s="3" t="s">
        <v>454</v>
      </c>
      <c r="L204" s="25">
        <v>70004320</v>
      </c>
      <c r="M204" s="22" t="s">
        <v>491</v>
      </c>
    </row>
    <row r="205" spans="1:13" s="28" customFormat="1" ht="57" customHeight="1" x14ac:dyDescent="0.25">
      <c r="A205" s="22" t="s">
        <v>297</v>
      </c>
      <c r="B205" s="22" t="s">
        <v>215</v>
      </c>
      <c r="C205" s="31" t="s">
        <v>76</v>
      </c>
      <c r="D205" s="30">
        <v>8936618</v>
      </c>
      <c r="E205" s="22" t="s">
        <v>36</v>
      </c>
      <c r="F205" s="4" t="s">
        <v>161</v>
      </c>
      <c r="G205" s="22" t="s">
        <v>215</v>
      </c>
      <c r="H205" s="4" t="s">
        <v>60</v>
      </c>
      <c r="I205" s="53" t="s">
        <v>462</v>
      </c>
      <c r="J205" s="22" t="s">
        <v>84</v>
      </c>
      <c r="K205" s="22" t="s">
        <v>458</v>
      </c>
      <c r="L205" s="25">
        <v>251581000</v>
      </c>
      <c r="M205" s="22" t="s">
        <v>492</v>
      </c>
    </row>
    <row r="206" spans="1:13" s="28" customFormat="1" ht="57" customHeight="1" x14ac:dyDescent="0.25">
      <c r="A206" s="22" t="s">
        <v>294</v>
      </c>
      <c r="B206" s="22" t="s">
        <v>215</v>
      </c>
      <c r="C206" s="27" t="s">
        <v>230</v>
      </c>
      <c r="D206" s="25" t="s">
        <v>321</v>
      </c>
      <c r="E206" s="22" t="s">
        <v>36</v>
      </c>
      <c r="F206" s="4" t="s">
        <v>161</v>
      </c>
      <c r="G206" s="4" t="s">
        <v>215</v>
      </c>
      <c r="H206" s="4" t="s">
        <v>60</v>
      </c>
      <c r="I206" s="22" t="s">
        <v>464</v>
      </c>
      <c r="J206" s="22" t="s">
        <v>33</v>
      </c>
      <c r="K206" s="22" t="s">
        <v>458</v>
      </c>
      <c r="L206" s="25">
        <v>251581000</v>
      </c>
      <c r="M206" s="22" t="s">
        <v>493</v>
      </c>
    </row>
    <row r="207" spans="1:13" s="28" customFormat="1" ht="57" customHeight="1" x14ac:dyDescent="0.25">
      <c r="A207" s="53" t="s">
        <v>494</v>
      </c>
      <c r="B207" s="22" t="s">
        <v>289</v>
      </c>
      <c r="C207" s="27" t="s">
        <v>230</v>
      </c>
      <c r="D207" s="56">
        <v>5067906</v>
      </c>
      <c r="E207" s="22" t="s">
        <v>51</v>
      </c>
      <c r="F207" s="4" t="s">
        <v>150</v>
      </c>
      <c r="G207" s="4" t="s">
        <v>215</v>
      </c>
      <c r="H207" s="4" t="s">
        <v>19</v>
      </c>
      <c r="I207" s="22" t="s">
        <v>464</v>
      </c>
      <c r="J207" s="22" t="s">
        <v>17</v>
      </c>
      <c r="K207" s="22" t="s">
        <v>454</v>
      </c>
      <c r="L207" s="25">
        <v>70004320</v>
      </c>
      <c r="M207" s="22" t="s">
        <v>495</v>
      </c>
    </row>
    <row r="208" spans="1:13" ht="57" customHeight="1" x14ac:dyDescent="0.25">
      <c r="A208" s="171" t="s">
        <v>528</v>
      </c>
      <c r="B208" s="22" t="s">
        <v>243</v>
      </c>
      <c r="C208" s="27">
        <v>45567</v>
      </c>
      <c r="D208" s="25">
        <v>6000000</v>
      </c>
      <c r="E208" s="22" t="s">
        <v>51</v>
      </c>
      <c r="F208" s="4" t="s">
        <v>150</v>
      </c>
      <c r="G208" s="22" t="s">
        <v>215</v>
      </c>
      <c r="H208" s="4" t="s">
        <v>19</v>
      </c>
      <c r="I208" s="22" t="s">
        <v>462</v>
      </c>
      <c r="J208" s="22" t="s">
        <v>17</v>
      </c>
      <c r="K208" s="22" t="s">
        <v>454</v>
      </c>
      <c r="L208" s="25">
        <v>70004320</v>
      </c>
      <c r="M208" s="22" t="s">
        <v>499</v>
      </c>
    </row>
    <row r="209" spans="1:13" s="28" customFormat="1" ht="57" customHeight="1" x14ac:dyDescent="0.25">
      <c r="A209" s="170" t="s">
        <v>496</v>
      </c>
      <c r="B209" s="53" t="s">
        <v>497</v>
      </c>
      <c r="C209" s="59" t="s">
        <v>230</v>
      </c>
      <c r="D209" s="56">
        <v>3391913.58</v>
      </c>
      <c r="E209" s="53" t="s">
        <v>51</v>
      </c>
      <c r="F209" s="58" t="s">
        <v>150</v>
      </c>
      <c r="G209" s="58" t="s">
        <v>215</v>
      </c>
      <c r="H209" s="58" t="s">
        <v>19</v>
      </c>
      <c r="I209" s="53" t="s">
        <v>464</v>
      </c>
      <c r="J209" s="53" t="s">
        <v>17</v>
      </c>
      <c r="K209" s="53" t="s">
        <v>454</v>
      </c>
      <c r="L209" s="56">
        <v>70004320</v>
      </c>
      <c r="M209" s="53" t="s">
        <v>498</v>
      </c>
    </row>
    <row r="210" spans="1:13" s="28" customFormat="1" ht="57" customHeight="1" x14ac:dyDescent="0.25">
      <c r="A210" s="22" t="s">
        <v>290</v>
      </c>
      <c r="B210" s="22" t="s">
        <v>220</v>
      </c>
      <c r="C210" s="27">
        <v>45649</v>
      </c>
      <c r="D210" s="25">
        <v>5353015</v>
      </c>
      <c r="E210" s="22" t="s">
        <v>36</v>
      </c>
      <c r="F210" s="4" t="s">
        <v>161</v>
      </c>
      <c r="G210" s="4" t="s">
        <v>215</v>
      </c>
      <c r="H210" s="4" t="s">
        <v>60</v>
      </c>
      <c r="I210" s="22" t="s">
        <v>462</v>
      </c>
      <c r="J210" s="22" t="s">
        <v>48</v>
      </c>
      <c r="K210" s="22" t="s">
        <v>458</v>
      </c>
      <c r="L210" s="25">
        <v>251581000</v>
      </c>
      <c r="M210" s="22" t="s">
        <v>500</v>
      </c>
    </row>
    <row r="211" spans="1:13" ht="57" customHeight="1" x14ac:dyDescent="0.25">
      <c r="A211" s="22" t="s">
        <v>322</v>
      </c>
      <c r="B211" s="22" t="s">
        <v>298</v>
      </c>
      <c r="C211" s="31" t="s">
        <v>242</v>
      </c>
      <c r="D211" s="25">
        <v>6800000</v>
      </c>
      <c r="E211" s="22" t="s">
        <v>36</v>
      </c>
      <c r="F211" s="2" t="s">
        <v>161</v>
      </c>
      <c r="G211" s="22" t="s">
        <v>215</v>
      </c>
      <c r="H211" s="4" t="s">
        <v>22</v>
      </c>
      <c r="I211" s="22" t="s">
        <v>464</v>
      </c>
      <c r="J211" s="22" t="s">
        <v>84</v>
      </c>
      <c r="K211" s="3" t="s">
        <v>459</v>
      </c>
      <c r="L211" s="25">
        <v>16401770</v>
      </c>
      <c r="M211" s="172" t="s">
        <v>501</v>
      </c>
    </row>
    <row r="212" spans="1:13" ht="57" customHeight="1" x14ac:dyDescent="0.25">
      <c r="A212" s="22" t="s">
        <v>322</v>
      </c>
      <c r="B212" s="22" t="s">
        <v>298</v>
      </c>
      <c r="C212" s="31" t="s">
        <v>242</v>
      </c>
      <c r="D212" s="25">
        <v>6800000</v>
      </c>
      <c r="E212" s="22" t="s">
        <v>36</v>
      </c>
      <c r="F212" s="2" t="s">
        <v>161</v>
      </c>
      <c r="G212" s="22" t="s">
        <v>215</v>
      </c>
      <c r="H212" s="4" t="s">
        <v>22</v>
      </c>
      <c r="I212" s="22" t="s">
        <v>464</v>
      </c>
      <c r="J212" s="22" t="s">
        <v>41</v>
      </c>
      <c r="K212" s="3" t="s">
        <v>459</v>
      </c>
      <c r="L212" s="25">
        <v>16401770</v>
      </c>
      <c r="M212" s="172" t="s">
        <v>501</v>
      </c>
    </row>
    <row r="213" spans="1:13" ht="57" customHeight="1" x14ac:dyDescent="0.25">
      <c r="A213" s="22" t="s">
        <v>323</v>
      </c>
      <c r="B213" s="3" t="s">
        <v>250</v>
      </c>
      <c r="C213" s="27" t="s">
        <v>245</v>
      </c>
      <c r="D213" s="25">
        <v>4025000</v>
      </c>
      <c r="E213" s="22" t="s">
        <v>59</v>
      </c>
      <c r="F213" s="4" t="s">
        <v>154</v>
      </c>
      <c r="G213" s="4" t="s">
        <v>215</v>
      </c>
      <c r="H213" s="4" t="s">
        <v>60</v>
      </c>
      <c r="I213" s="22" t="s">
        <v>464</v>
      </c>
      <c r="J213" s="3" t="s">
        <v>86</v>
      </c>
      <c r="K213" s="3" t="s">
        <v>455</v>
      </c>
      <c r="L213" s="25">
        <v>125068680</v>
      </c>
      <c r="M213" s="172" t="s">
        <v>502</v>
      </c>
    </row>
    <row r="214" spans="1:13" ht="57" customHeight="1" x14ac:dyDescent="0.25">
      <c r="A214" s="4" t="s">
        <v>234</v>
      </c>
      <c r="B214" s="4" t="s">
        <v>215</v>
      </c>
      <c r="C214" s="27">
        <v>45471</v>
      </c>
      <c r="D214" s="25">
        <v>5983845.5039999997</v>
      </c>
      <c r="E214" s="4" t="s">
        <v>36</v>
      </c>
      <c r="F214" s="4" t="s">
        <v>161</v>
      </c>
      <c r="G214" s="4" t="s">
        <v>215</v>
      </c>
      <c r="H214" s="4" t="s">
        <v>60</v>
      </c>
      <c r="I214" s="4" t="s">
        <v>465</v>
      </c>
      <c r="J214" s="4" t="s">
        <v>84</v>
      </c>
      <c r="K214" s="3" t="s">
        <v>458</v>
      </c>
      <c r="L214" s="25">
        <v>251581000</v>
      </c>
      <c r="M214" s="22" t="s">
        <v>503</v>
      </c>
    </row>
    <row r="215" spans="1:13" ht="57" customHeight="1" x14ac:dyDescent="0.25">
      <c r="A215" s="4" t="s">
        <v>234</v>
      </c>
      <c r="B215" s="4" t="s">
        <v>215</v>
      </c>
      <c r="C215" s="27">
        <v>45471</v>
      </c>
      <c r="D215" s="25">
        <v>5983845.5039999997</v>
      </c>
      <c r="E215" s="4" t="s">
        <v>36</v>
      </c>
      <c r="F215" s="4" t="s">
        <v>161</v>
      </c>
      <c r="G215" s="4" t="s">
        <v>215</v>
      </c>
      <c r="H215" s="4" t="s">
        <v>60</v>
      </c>
      <c r="I215" s="22" t="s">
        <v>465</v>
      </c>
      <c r="J215" s="22" t="s">
        <v>41</v>
      </c>
      <c r="K215" s="3" t="s">
        <v>458</v>
      </c>
      <c r="L215" s="25">
        <v>251581000</v>
      </c>
      <c r="M215" s="22" t="s">
        <v>503</v>
      </c>
    </row>
    <row r="216" spans="1:13" ht="57" customHeight="1" x14ac:dyDescent="0.25">
      <c r="A216" s="29" t="s">
        <v>292</v>
      </c>
      <c r="B216" s="16" t="s">
        <v>52</v>
      </c>
      <c r="C216" s="35">
        <v>45471</v>
      </c>
      <c r="D216" s="30">
        <v>1793736</v>
      </c>
      <c r="E216" s="29" t="s">
        <v>70</v>
      </c>
      <c r="F216" s="26" t="s">
        <v>156</v>
      </c>
      <c r="G216" s="29" t="s">
        <v>215</v>
      </c>
      <c r="H216" s="4" t="s">
        <v>19</v>
      </c>
      <c r="I216" s="29" t="s">
        <v>465</v>
      </c>
      <c r="J216" s="16" t="s">
        <v>17</v>
      </c>
      <c r="K216" s="16" t="s">
        <v>456</v>
      </c>
      <c r="L216" s="25">
        <v>31000000</v>
      </c>
      <c r="M216" s="29" t="s">
        <v>504</v>
      </c>
    </row>
    <row r="217" spans="1:13" ht="57" customHeight="1" x14ac:dyDescent="0.25">
      <c r="A217" s="4" t="s">
        <v>235</v>
      </c>
      <c r="B217" s="4" t="s">
        <v>85</v>
      </c>
      <c r="C217" s="27">
        <v>45236</v>
      </c>
      <c r="D217" s="25">
        <v>7108271.2699999996</v>
      </c>
      <c r="E217" s="4" t="s">
        <v>36</v>
      </c>
      <c r="F217" s="4" t="s">
        <v>161</v>
      </c>
      <c r="G217" s="4" t="s">
        <v>215</v>
      </c>
      <c r="H217" s="4" t="s">
        <v>60</v>
      </c>
      <c r="I217" s="4" t="s">
        <v>465</v>
      </c>
      <c r="J217" s="4" t="s">
        <v>48</v>
      </c>
      <c r="K217" s="3" t="s">
        <v>458</v>
      </c>
      <c r="L217" s="25">
        <v>251581000</v>
      </c>
      <c r="M217" s="172" t="s">
        <v>505</v>
      </c>
    </row>
    <row r="218" spans="1:13" ht="57" customHeight="1" x14ac:dyDescent="0.25">
      <c r="A218" s="22" t="s">
        <v>291</v>
      </c>
      <c r="B218" s="3" t="s">
        <v>85</v>
      </c>
      <c r="C218" s="27">
        <v>45471</v>
      </c>
      <c r="D218" s="25">
        <v>6521607</v>
      </c>
      <c r="E218" s="22" t="s">
        <v>36</v>
      </c>
      <c r="F218" s="4" t="s">
        <v>161</v>
      </c>
      <c r="G218" s="4" t="s">
        <v>215</v>
      </c>
      <c r="H218" s="4" t="s">
        <v>22</v>
      </c>
      <c r="I218" s="22" t="s">
        <v>465</v>
      </c>
      <c r="J218" s="3" t="s">
        <v>89</v>
      </c>
      <c r="K218" s="3" t="s">
        <v>459</v>
      </c>
      <c r="L218" s="25">
        <v>16401770</v>
      </c>
      <c r="M218" s="172" t="s">
        <v>506</v>
      </c>
    </row>
    <row r="219" spans="1:13" ht="57" customHeight="1" x14ac:dyDescent="0.25">
      <c r="A219" s="22" t="s">
        <v>291</v>
      </c>
      <c r="B219" s="3" t="s">
        <v>85</v>
      </c>
      <c r="C219" s="27">
        <v>45471</v>
      </c>
      <c r="D219" s="25">
        <v>6521607</v>
      </c>
      <c r="E219" s="22" t="s">
        <v>36</v>
      </c>
      <c r="F219" s="4" t="s">
        <v>161</v>
      </c>
      <c r="G219" s="4" t="s">
        <v>215</v>
      </c>
      <c r="H219" s="4" t="s">
        <v>22</v>
      </c>
      <c r="I219" s="22" t="s">
        <v>465</v>
      </c>
      <c r="J219" s="3" t="s">
        <v>23</v>
      </c>
      <c r="K219" s="3" t="s">
        <v>459</v>
      </c>
      <c r="L219" s="25">
        <v>16401770</v>
      </c>
      <c r="M219" s="3" t="s">
        <v>507</v>
      </c>
    </row>
    <row r="220" spans="1:13" ht="57" customHeight="1" x14ac:dyDescent="0.25">
      <c r="A220" s="3" t="s">
        <v>221</v>
      </c>
      <c r="B220" s="3" t="s">
        <v>215</v>
      </c>
      <c r="C220" s="27">
        <v>45541</v>
      </c>
      <c r="D220" s="18">
        <v>1674500</v>
      </c>
      <c r="E220" s="3" t="s">
        <v>51</v>
      </c>
      <c r="F220" s="2" t="s">
        <v>150</v>
      </c>
      <c r="G220" s="2" t="s">
        <v>215</v>
      </c>
      <c r="H220" s="4" t="s">
        <v>19</v>
      </c>
      <c r="I220" s="22" t="s">
        <v>465</v>
      </c>
      <c r="J220" s="3" t="s">
        <v>17</v>
      </c>
      <c r="K220" s="3" t="s">
        <v>454</v>
      </c>
      <c r="L220" s="25">
        <v>70004320</v>
      </c>
      <c r="M220" s="172" t="s">
        <v>508</v>
      </c>
    </row>
    <row r="221" spans="1:13" ht="57" customHeight="1" x14ac:dyDescent="0.25">
      <c r="A221" s="49" t="s">
        <v>254</v>
      </c>
      <c r="B221" s="49" t="s">
        <v>255</v>
      </c>
      <c r="C221" s="27" t="s">
        <v>242</v>
      </c>
      <c r="D221" s="50">
        <v>1520000</v>
      </c>
      <c r="E221" s="49" t="s">
        <v>70</v>
      </c>
      <c r="F221" s="51" t="s">
        <v>156</v>
      </c>
      <c r="G221" s="49" t="s">
        <v>215</v>
      </c>
      <c r="H221" s="4" t="s">
        <v>60</v>
      </c>
      <c r="I221" s="49" t="s">
        <v>464</v>
      </c>
      <c r="J221" s="49" t="s">
        <v>89</v>
      </c>
      <c r="K221" s="49" t="s">
        <v>457</v>
      </c>
      <c r="L221" s="25">
        <v>10000000</v>
      </c>
      <c r="M221" s="172" t="s">
        <v>509</v>
      </c>
    </row>
    <row r="222" spans="1:13" s="28" customFormat="1" ht="57" customHeight="1" x14ac:dyDescent="0.25">
      <c r="A222" s="22" t="s">
        <v>324</v>
      </c>
      <c r="B222" s="22" t="s">
        <v>90</v>
      </c>
      <c r="C222" s="27" t="s">
        <v>230</v>
      </c>
      <c r="D222" s="25">
        <v>7884358</v>
      </c>
      <c r="E222" s="22" t="s">
        <v>59</v>
      </c>
      <c r="F222" s="4" t="s">
        <v>154</v>
      </c>
      <c r="G222" s="22" t="s">
        <v>215</v>
      </c>
      <c r="H222" s="4" t="s">
        <v>60</v>
      </c>
      <c r="I222" s="22" t="s">
        <v>464</v>
      </c>
      <c r="J222" s="22" t="s">
        <v>91</v>
      </c>
      <c r="K222" s="22" t="s">
        <v>455</v>
      </c>
      <c r="L222" s="25">
        <v>125068680</v>
      </c>
      <c r="M222" s="172" t="s">
        <v>510</v>
      </c>
    </row>
    <row r="223" spans="1:13" s="54" customFormat="1" ht="57" customHeight="1" x14ac:dyDescent="0.25">
      <c r="A223" s="5" t="s">
        <v>133</v>
      </c>
      <c r="B223" s="5" t="s">
        <v>50</v>
      </c>
      <c r="C223" s="23">
        <v>45236</v>
      </c>
      <c r="D223" s="19">
        <v>5919898.3600000003</v>
      </c>
      <c r="E223" s="5" t="s">
        <v>59</v>
      </c>
      <c r="F223" s="5" t="s">
        <v>154</v>
      </c>
      <c r="G223" s="5" t="s">
        <v>215</v>
      </c>
      <c r="H223" s="4" t="s">
        <v>60</v>
      </c>
      <c r="I223" s="22" t="s">
        <v>465</v>
      </c>
      <c r="J223" s="3" t="s">
        <v>17</v>
      </c>
      <c r="K223" s="16" t="s">
        <v>455</v>
      </c>
      <c r="L223" s="25">
        <v>125068680</v>
      </c>
      <c r="M223" s="173" t="s">
        <v>511</v>
      </c>
    </row>
    <row r="224" spans="1:13" ht="57" customHeight="1" x14ac:dyDescent="0.25">
      <c r="A224" s="3" t="s">
        <v>225</v>
      </c>
      <c r="B224" s="3" t="s">
        <v>85</v>
      </c>
      <c r="C224" s="27">
        <v>45463</v>
      </c>
      <c r="D224" s="18">
        <v>4890290</v>
      </c>
      <c r="E224" s="3" t="s">
        <v>36</v>
      </c>
      <c r="F224" s="2" t="s">
        <v>161</v>
      </c>
      <c r="G224" s="2" t="s">
        <v>215</v>
      </c>
      <c r="H224" s="4" t="s">
        <v>60</v>
      </c>
      <c r="I224" s="22" t="s">
        <v>465</v>
      </c>
      <c r="J224" s="3" t="s">
        <v>48</v>
      </c>
      <c r="K224" s="3" t="s">
        <v>458</v>
      </c>
      <c r="L224" s="25">
        <v>251581000</v>
      </c>
      <c r="M224" s="172" t="s">
        <v>512</v>
      </c>
    </row>
    <row r="225" spans="1:13" s="28" customFormat="1" ht="57" customHeight="1" x14ac:dyDescent="0.25">
      <c r="A225" s="22" t="s">
        <v>45</v>
      </c>
      <c r="B225" s="22" t="s">
        <v>46</v>
      </c>
      <c r="C225" s="47">
        <v>2026</v>
      </c>
      <c r="D225" s="25">
        <v>8150000</v>
      </c>
      <c r="E225" s="22" t="s">
        <v>43</v>
      </c>
      <c r="F225" s="4" t="s">
        <v>148</v>
      </c>
      <c r="G225" s="22" t="s">
        <v>47</v>
      </c>
      <c r="H225" s="4" t="s">
        <v>25</v>
      </c>
      <c r="I225" s="22" t="s">
        <v>464</v>
      </c>
      <c r="J225" s="22" t="s">
        <v>48</v>
      </c>
      <c r="K225" s="22" t="s">
        <v>460</v>
      </c>
      <c r="L225" s="25">
        <v>102000000</v>
      </c>
      <c r="M225" s="65" t="s">
        <v>513</v>
      </c>
    </row>
    <row r="226" spans="1:13" s="28" customFormat="1" ht="57" customHeight="1" x14ac:dyDescent="0.25">
      <c r="A226" s="22" t="s">
        <v>63</v>
      </c>
      <c r="B226" s="22" t="s">
        <v>64</v>
      </c>
      <c r="C226" s="31">
        <v>45411</v>
      </c>
      <c r="D226" s="24">
        <v>16500000</v>
      </c>
      <c r="E226" s="22" t="s">
        <v>43</v>
      </c>
      <c r="F226" s="4" t="s">
        <v>148</v>
      </c>
      <c r="G226" s="22" t="s">
        <v>47</v>
      </c>
      <c r="H226" s="4" t="s">
        <v>25</v>
      </c>
      <c r="I226" s="22" t="s">
        <v>462</v>
      </c>
      <c r="J226" s="22" t="s">
        <v>27</v>
      </c>
      <c r="K226" s="22" t="s">
        <v>460</v>
      </c>
      <c r="L226" s="25">
        <v>102000000</v>
      </c>
      <c r="M226" s="65" t="s">
        <v>514</v>
      </c>
    </row>
    <row r="227" spans="1:13" s="28" customFormat="1" ht="57" customHeight="1" x14ac:dyDescent="0.25">
      <c r="A227" s="29" t="s">
        <v>236</v>
      </c>
      <c r="B227" s="29" t="s">
        <v>301</v>
      </c>
      <c r="C227" s="34">
        <v>45646</v>
      </c>
      <c r="D227" s="30">
        <v>24000000</v>
      </c>
      <c r="E227" s="29" t="s">
        <v>43</v>
      </c>
      <c r="F227" s="26" t="s">
        <v>148</v>
      </c>
      <c r="G227" s="29" t="s">
        <v>47</v>
      </c>
      <c r="H227" s="4" t="s">
        <v>25</v>
      </c>
      <c r="I227" s="29" t="s">
        <v>462</v>
      </c>
      <c r="J227" s="29" t="s">
        <v>27</v>
      </c>
      <c r="K227" s="29" t="s">
        <v>460</v>
      </c>
      <c r="L227" s="25">
        <v>102000000</v>
      </c>
      <c r="M227" s="182" t="s">
        <v>515</v>
      </c>
    </row>
    <row r="228" spans="1:13" s="28" customFormat="1" ht="57" customHeight="1" x14ac:dyDescent="0.25">
      <c r="A228" s="29" t="s">
        <v>269</v>
      </c>
      <c r="B228" s="29" t="s">
        <v>325</v>
      </c>
      <c r="C228" s="89" t="s">
        <v>242</v>
      </c>
      <c r="D228" s="90">
        <v>5300000</v>
      </c>
      <c r="E228" s="29" t="s">
        <v>24</v>
      </c>
      <c r="F228" s="26" t="s">
        <v>152</v>
      </c>
      <c r="G228" s="22" t="s">
        <v>47</v>
      </c>
      <c r="H228" s="4" t="s">
        <v>25</v>
      </c>
      <c r="I228" s="22" t="s">
        <v>464</v>
      </c>
      <c r="J228" s="29" t="s">
        <v>27</v>
      </c>
      <c r="K228" s="22" t="s">
        <v>461</v>
      </c>
      <c r="L228" s="25">
        <v>85718645</v>
      </c>
      <c r="M228" s="65" t="s">
        <v>516</v>
      </c>
    </row>
    <row r="229" spans="1:13" s="28" customFormat="1" ht="57" customHeight="1" x14ac:dyDescent="0.25">
      <c r="A229" s="29" t="s">
        <v>244</v>
      </c>
      <c r="B229" s="29" t="s">
        <v>129</v>
      </c>
      <c r="C229" s="31">
        <v>45223</v>
      </c>
      <c r="D229" s="80">
        <v>48588583.140000001</v>
      </c>
      <c r="E229" s="81" t="s">
        <v>24</v>
      </c>
      <c r="F229" s="26" t="s">
        <v>152</v>
      </c>
      <c r="G229" s="82" t="s">
        <v>47</v>
      </c>
      <c r="H229" s="4" t="s">
        <v>25</v>
      </c>
      <c r="I229" s="4" t="s">
        <v>465</v>
      </c>
      <c r="J229" s="26" t="s">
        <v>27</v>
      </c>
      <c r="K229" s="22" t="s">
        <v>461</v>
      </c>
      <c r="L229" s="25">
        <v>85718645</v>
      </c>
      <c r="M229" s="65" t="s">
        <v>517</v>
      </c>
    </row>
    <row r="230" spans="1:13" s="28" customFormat="1" ht="57" customHeight="1" x14ac:dyDescent="0.25">
      <c r="A230" s="22" t="s">
        <v>78</v>
      </c>
      <c r="B230" s="22" t="s">
        <v>79</v>
      </c>
      <c r="C230" s="27">
        <v>45448</v>
      </c>
      <c r="D230" s="25">
        <v>1583219</v>
      </c>
      <c r="E230" s="22" t="s">
        <v>24</v>
      </c>
      <c r="F230" s="4" t="s">
        <v>152</v>
      </c>
      <c r="G230" s="22" t="s">
        <v>47</v>
      </c>
      <c r="H230" s="4" t="s">
        <v>25</v>
      </c>
      <c r="I230" s="22" t="s">
        <v>465</v>
      </c>
      <c r="J230" s="22" t="s">
        <v>257</v>
      </c>
      <c r="K230" s="22" t="s">
        <v>461</v>
      </c>
      <c r="L230" s="25">
        <v>85718645</v>
      </c>
      <c r="M230" s="65" t="s">
        <v>518</v>
      </c>
    </row>
    <row r="231" spans="1:13" s="28" customFormat="1" ht="57" customHeight="1" x14ac:dyDescent="0.25">
      <c r="A231" s="29" t="s">
        <v>304</v>
      </c>
      <c r="B231" s="29" t="s">
        <v>79</v>
      </c>
      <c r="C231" s="27" t="s">
        <v>230</v>
      </c>
      <c r="D231" s="30">
        <v>9594957.5</v>
      </c>
      <c r="E231" s="29" t="s">
        <v>24</v>
      </c>
      <c r="F231" s="26" t="s">
        <v>152</v>
      </c>
      <c r="G231" s="22" t="s">
        <v>47</v>
      </c>
      <c r="H231" s="4" t="s">
        <v>25</v>
      </c>
      <c r="I231" s="22" t="s">
        <v>464</v>
      </c>
      <c r="J231" s="29" t="s">
        <v>28</v>
      </c>
      <c r="K231" s="29" t="s">
        <v>461</v>
      </c>
      <c r="L231" s="25">
        <v>85718645</v>
      </c>
      <c r="M231" s="182" t="s">
        <v>519</v>
      </c>
    </row>
    <row r="232" spans="1:13" s="28" customFormat="1" ht="57" customHeight="1" x14ac:dyDescent="0.25">
      <c r="A232" s="29" t="s">
        <v>327</v>
      </c>
      <c r="B232" s="29" t="s">
        <v>47</v>
      </c>
      <c r="C232" s="31" t="s">
        <v>55</v>
      </c>
      <c r="D232" s="30">
        <v>1799964</v>
      </c>
      <c r="E232" s="29" t="s">
        <v>24</v>
      </c>
      <c r="F232" s="26" t="s">
        <v>152</v>
      </c>
      <c r="G232" s="22" t="s">
        <v>47</v>
      </c>
      <c r="H232" s="4" t="s">
        <v>25</v>
      </c>
      <c r="I232" s="22" t="s">
        <v>464</v>
      </c>
      <c r="J232" s="29" t="s">
        <v>27</v>
      </c>
      <c r="K232" s="29" t="s">
        <v>461</v>
      </c>
      <c r="L232" s="25">
        <v>85718645</v>
      </c>
      <c r="M232" s="182" t="s">
        <v>520</v>
      </c>
    </row>
    <row r="233" spans="1:13" s="28" customFormat="1" ht="57" customHeight="1" x14ac:dyDescent="0.25">
      <c r="A233" s="29" t="s">
        <v>96</v>
      </c>
      <c r="B233" s="29" t="s">
        <v>79</v>
      </c>
      <c r="C233" s="35">
        <v>45553</v>
      </c>
      <c r="D233" s="30">
        <v>37490000</v>
      </c>
      <c r="E233" s="29" t="s">
        <v>43</v>
      </c>
      <c r="F233" s="26" t="s">
        <v>148</v>
      </c>
      <c r="G233" s="22" t="s">
        <v>47</v>
      </c>
      <c r="H233" s="4" t="s">
        <v>25</v>
      </c>
      <c r="I233" s="22" t="s">
        <v>462</v>
      </c>
      <c r="J233" s="29" t="s">
        <v>27</v>
      </c>
      <c r="K233" s="22" t="s">
        <v>460</v>
      </c>
      <c r="L233" s="25">
        <v>102000000</v>
      </c>
      <c r="M233" s="65" t="s">
        <v>521</v>
      </c>
    </row>
    <row r="234" spans="1:13" s="28" customFormat="1" ht="57" customHeight="1" x14ac:dyDescent="0.25">
      <c r="A234" s="29" t="s">
        <v>328</v>
      </c>
      <c r="B234" s="29" t="s">
        <v>261</v>
      </c>
      <c r="C234" s="35" t="s">
        <v>42</v>
      </c>
      <c r="D234" s="30">
        <v>3359736</v>
      </c>
      <c r="E234" s="29" t="s">
        <v>43</v>
      </c>
      <c r="F234" s="26" t="s">
        <v>148</v>
      </c>
      <c r="G234" s="22" t="s">
        <v>47</v>
      </c>
      <c r="H234" s="4" t="s">
        <v>25</v>
      </c>
      <c r="I234" s="22" t="s">
        <v>462</v>
      </c>
      <c r="J234" s="29" t="s">
        <v>27</v>
      </c>
      <c r="K234" s="22" t="s">
        <v>460</v>
      </c>
      <c r="L234" s="25">
        <v>102000000</v>
      </c>
      <c r="M234" s="65" t="s">
        <v>522</v>
      </c>
    </row>
    <row r="235" spans="1:13" s="28" customFormat="1" ht="57" customHeight="1" x14ac:dyDescent="0.25">
      <c r="A235" s="22" t="s">
        <v>100</v>
      </c>
      <c r="B235" s="22" t="s">
        <v>101</v>
      </c>
      <c r="C235" s="35" t="s">
        <v>55</v>
      </c>
      <c r="D235" s="48">
        <v>2500000</v>
      </c>
      <c r="E235" s="22" t="s">
        <v>24</v>
      </c>
      <c r="F235" s="4" t="s">
        <v>152</v>
      </c>
      <c r="G235" s="22" t="s">
        <v>47</v>
      </c>
      <c r="H235" s="4" t="s">
        <v>25</v>
      </c>
      <c r="I235" s="22" t="s">
        <v>464</v>
      </c>
      <c r="J235" s="22" t="s">
        <v>27</v>
      </c>
      <c r="K235" s="22" t="s">
        <v>461</v>
      </c>
      <c r="L235" s="25">
        <v>85718645</v>
      </c>
      <c r="M235" s="65" t="s">
        <v>523</v>
      </c>
    </row>
    <row r="236" spans="1:13" s="28" customFormat="1" ht="57" customHeight="1" x14ac:dyDescent="0.25">
      <c r="A236" s="29" t="s">
        <v>302</v>
      </c>
      <c r="B236" s="29" t="s">
        <v>303</v>
      </c>
      <c r="C236" s="35" t="s">
        <v>242</v>
      </c>
      <c r="D236" s="80">
        <v>5000000</v>
      </c>
      <c r="E236" s="29" t="s">
        <v>24</v>
      </c>
      <c r="F236" s="26" t="s">
        <v>152</v>
      </c>
      <c r="G236" s="29" t="s">
        <v>47</v>
      </c>
      <c r="H236" s="4" t="s">
        <v>25</v>
      </c>
      <c r="I236" s="29" t="s">
        <v>464</v>
      </c>
      <c r="J236" s="29" t="s">
        <v>41</v>
      </c>
      <c r="K236" s="29" t="s">
        <v>461</v>
      </c>
      <c r="L236" s="25">
        <v>85718645</v>
      </c>
      <c r="M236" s="182" t="s">
        <v>524</v>
      </c>
    </row>
    <row r="237" spans="1:13" s="28" customFormat="1" ht="57" customHeight="1" x14ac:dyDescent="0.25">
      <c r="A237" s="29" t="s">
        <v>124</v>
      </c>
      <c r="B237" s="29" t="s">
        <v>125</v>
      </c>
      <c r="C237" s="35">
        <v>45468</v>
      </c>
      <c r="D237" s="30">
        <v>8230000</v>
      </c>
      <c r="E237" s="29" t="s">
        <v>24</v>
      </c>
      <c r="F237" s="4" t="s">
        <v>152</v>
      </c>
      <c r="G237" s="29" t="s">
        <v>47</v>
      </c>
      <c r="H237" s="4" t="s">
        <v>25</v>
      </c>
      <c r="I237" s="29" t="s">
        <v>465</v>
      </c>
      <c r="J237" s="29" t="s">
        <v>27</v>
      </c>
      <c r="K237" s="29" t="s">
        <v>461</v>
      </c>
      <c r="L237" s="25">
        <v>85718645</v>
      </c>
      <c r="M237" s="182" t="s">
        <v>525</v>
      </c>
    </row>
    <row r="238" spans="1:13" s="28" customFormat="1" ht="57" customHeight="1" x14ac:dyDescent="0.25">
      <c r="A238" s="22" t="s">
        <v>287</v>
      </c>
      <c r="B238" s="22" t="s">
        <v>47</v>
      </c>
      <c r="C238" s="35">
        <v>45629</v>
      </c>
      <c r="D238" s="25">
        <v>462977</v>
      </c>
      <c r="E238" s="22" t="s">
        <v>24</v>
      </c>
      <c r="F238" s="4" t="s">
        <v>152</v>
      </c>
      <c r="G238" s="22" t="s">
        <v>47</v>
      </c>
      <c r="H238" s="4" t="s">
        <v>25</v>
      </c>
      <c r="I238" s="53" t="s">
        <v>465</v>
      </c>
      <c r="J238" s="29" t="s">
        <v>27</v>
      </c>
      <c r="K238" s="22" t="s">
        <v>461</v>
      </c>
      <c r="L238" s="25">
        <v>85718645</v>
      </c>
      <c r="M238" s="65" t="s">
        <v>526</v>
      </c>
    </row>
    <row r="239" spans="1:13" s="28" customFormat="1" ht="57" customHeight="1" x14ac:dyDescent="0.25">
      <c r="A239" s="29" t="s">
        <v>134</v>
      </c>
      <c r="B239" s="29" t="s">
        <v>326</v>
      </c>
      <c r="C239" s="34" t="s">
        <v>245</v>
      </c>
      <c r="D239" s="30">
        <v>12225000</v>
      </c>
      <c r="E239" s="29" t="s">
        <v>43</v>
      </c>
      <c r="F239" s="26" t="s">
        <v>148</v>
      </c>
      <c r="G239" s="22" t="s">
        <v>47</v>
      </c>
      <c r="H239" s="4" t="s">
        <v>25</v>
      </c>
      <c r="I239" s="29" t="s">
        <v>464</v>
      </c>
      <c r="J239" s="29" t="s">
        <v>27</v>
      </c>
      <c r="K239" s="29" t="s">
        <v>460</v>
      </c>
      <c r="L239" s="25">
        <v>102000000</v>
      </c>
      <c r="M239" s="65" t="s">
        <v>527</v>
      </c>
    </row>
  </sheetData>
  <pageMargins left="0.7" right="0.7" top="0.75" bottom="0.75" header="0.3" footer="0.3"/>
  <pageSetup paperSize="9" orientation="portrait" r:id="rId1"/>
  <tableParts count="1">
    <tablePart r:id="rId2"/>
  </tableParts>
  <extLst>
    <ext xmlns:x14="http://schemas.microsoft.com/office/spreadsheetml/2009/9/main" uri="{CCE6A557-97BC-4b89-ADB6-D9C93CAAB3DF}">
      <x14:dataValidations xmlns:xm="http://schemas.microsoft.com/office/excel/2006/main" count="5">
        <x14:dataValidation type="list" allowBlank="1" showInputMessage="1" showErrorMessage="1">
          <x14:formula1>
            <xm:f>legenda!$E$2:$E$11</xm:f>
          </x14:formula1>
          <xm:sqref>H2:H73 H76:H1048576</xm:sqref>
        </x14:dataValidation>
        <x14:dataValidation type="list" allowBlank="1" showInputMessage="1" showErrorMessage="1">
          <x14:formula1>
            <xm:f>legenda!$C$2:$C$28</xm:f>
          </x14:formula1>
          <xm:sqref>J228:J229 J231:J1048576</xm:sqref>
        </x14:dataValidation>
        <x14:dataValidation type="list" allowBlank="1" showInputMessage="1" showErrorMessage="1">
          <x14:formula1>
            <xm:f>'C:\Users\grac\OneDrive - SOCNET\MPSVR SR - pracovné dokumenty\Partnerská dohoda a Program Slovensko\Synergie\podklady\[podklad_RoadMap_17.4.2024.xlsx]legenda'!#REF!</xm:f>
          </x14:formula1>
          <xm:sqref>H74:H75</xm:sqref>
        </x14:dataValidation>
        <x14:dataValidation type="list" allowBlank="1" showInputMessage="1" showErrorMessage="1">
          <x14:formula1>
            <xm:f>legenda!$C$2:$C$25</xm:f>
          </x14:formula1>
          <xm:sqref>J230 J2:J227</xm:sqref>
        </x14:dataValidation>
        <x14:dataValidation type="list" allowBlank="1" showInputMessage="1" showErrorMessage="1">
          <x14:formula1>
            <xm:f>legenda!$A$2:$A$6</xm:f>
          </x14:formula1>
          <xm:sqref>I2:I1048576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árok8"/>
  <dimension ref="A1:L147"/>
  <sheetViews>
    <sheetView zoomScale="85" zoomScaleNormal="85" workbookViewId="0">
      <pane ySplit="1" topLeftCell="A143" activePane="bottomLeft" state="frozen"/>
      <selection activeCell="B114" sqref="B114"/>
      <selection pane="bottomLeft" activeCell="D149" sqref="D149"/>
    </sheetView>
  </sheetViews>
  <sheetFormatPr defaultColWidth="20.7109375" defaultRowHeight="73.5" customHeight="1" x14ac:dyDescent="0.25"/>
  <cols>
    <col min="1" max="1" width="20.7109375" style="28" customWidth="1"/>
    <col min="2" max="3" width="20.7109375" style="28"/>
    <col min="4" max="4" width="20.7109375" style="70"/>
    <col min="5" max="5" width="20.7109375" style="28"/>
    <col min="6" max="6" width="35" style="28" customWidth="1"/>
    <col min="7" max="9" width="20.7109375" style="28"/>
    <col min="10" max="11" width="23" style="28" customWidth="1"/>
    <col min="12" max="12" width="23" style="91" customWidth="1"/>
    <col min="13" max="16384" width="20.7109375" style="28"/>
  </cols>
  <sheetData>
    <row r="1" spans="1:12" ht="73.5" customHeight="1" x14ac:dyDescent="0.25">
      <c r="A1" s="75" t="s">
        <v>267</v>
      </c>
      <c r="B1" s="76" t="s">
        <v>0</v>
      </c>
      <c r="C1" s="76" t="s">
        <v>1</v>
      </c>
      <c r="D1" s="69" t="s">
        <v>468</v>
      </c>
      <c r="E1" s="76" t="s">
        <v>3</v>
      </c>
      <c r="F1" s="76" t="s">
        <v>4</v>
      </c>
      <c r="G1" s="76" t="s">
        <v>5</v>
      </c>
      <c r="H1" s="76" t="s">
        <v>6</v>
      </c>
      <c r="I1" s="76" t="s">
        <v>7</v>
      </c>
      <c r="J1" s="77" t="s">
        <v>8</v>
      </c>
      <c r="K1" s="77" t="s">
        <v>9</v>
      </c>
      <c r="L1" s="78" t="s">
        <v>10</v>
      </c>
    </row>
    <row r="2" spans="1:12" ht="73.5" customHeight="1" x14ac:dyDescent="0.25">
      <c r="A2" s="22" t="s">
        <v>276</v>
      </c>
      <c r="B2" s="22" t="s">
        <v>128</v>
      </c>
      <c r="C2" s="31" t="s">
        <v>55</v>
      </c>
      <c r="D2" s="25">
        <v>7211023.8499999996</v>
      </c>
      <c r="E2" s="22" t="s">
        <v>11</v>
      </c>
      <c r="F2" s="4" t="str">
        <f>VLOOKUP(DB_pre_alokaciu[[#This Row],[Špecifický cieľ (kód)]],legenda!$G$2:$I$34,2,FALSE)</f>
        <v>Zlepšenie prístupu k zamestnaniu a aktivačným opatreniam pre všetkých uchádzačov o zamestnanie, predovšetkým mladých ľudí, a to najmä vykonávaním záruky pre mladých ľudí, pre dlhodobo nezamestnaných a znevýhodnené skupiny na trhu práce a neaktívne osoby, ako aj prostredníctvom podpory samostatnej zárobkovej činnosti a sociálneho hospodárstva;</v>
      </c>
      <c r="G2" s="22" t="s">
        <v>12</v>
      </c>
      <c r="H2" s="4" t="s">
        <v>22</v>
      </c>
      <c r="I2" s="4" t="s">
        <v>463</v>
      </c>
      <c r="J2" s="4" t="s">
        <v>23</v>
      </c>
      <c r="K2" s="22" t="str">
        <f t="shared" ref="K2:K25" si="0">CONCATENATE(E2,H2,G2)</f>
        <v>ESO4.14P4 Záruka pre mladých MPSVR SR</v>
      </c>
      <c r="L2" s="25">
        <f>VLOOKUP(K2,alokácie_šč[[Help]:[Alokácia ŠC]],2,FALSE)</f>
        <v>198802012</v>
      </c>
    </row>
    <row r="3" spans="1:12" ht="73.5" customHeight="1" x14ac:dyDescent="0.25">
      <c r="A3" s="22" t="s">
        <v>37</v>
      </c>
      <c r="B3" s="22" t="s">
        <v>38</v>
      </c>
      <c r="C3" s="31">
        <v>45254</v>
      </c>
      <c r="D3" s="25">
        <v>25400764.199999999</v>
      </c>
      <c r="E3" s="4" t="s">
        <v>16</v>
      </c>
      <c r="F3" s="4" t="str">
        <f>VLOOKUP(DB_pre_alokaciu[[#This Row],[Špecifický cieľ (kód)]],legenda!$G$2:$I$34,2,FALSE)</f>
        <v>Modernizácia inštitúcií a služieb trhu práce s cieľom posúdiť a predvídať potreby v oblasti zručností a zabezpečiť včasnú a cielenú pomoc a podporu v záujme zosúladenia ponuky s potrebami trhu práce, ako aj pri prechodoch medzi zamestnaniami a mobilite</v>
      </c>
      <c r="G3" s="4" t="s">
        <v>12</v>
      </c>
      <c r="H3" s="4" t="s">
        <v>13</v>
      </c>
      <c r="I3" s="4" t="s">
        <v>465</v>
      </c>
      <c r="J3" s="4" t="s">
        <v>17</v>
      </c>
      <c r="K3" s="22" t="str">
        <f t="shared" si="0"/>
        <v>ESO4.24P1 Adaptabilný a prístupný trh práceMPSVR SR</v>
      </c>
      <c r="L3" s="55">
        <f>VLOOKUP(K3,alokácie_šč[[Help]:[Alokácia ŠC]],2,FALSE)</f>
        <v>58700000</v>
      </c>
    </row>
    <row r="4" spans="1:12" ht="73.5" customHeight="1" x14ac:dyDescent="0.25">
      <c r="A4" s="22" t="s">
        <v>39</v>
      </c>
      <c r="B4" s="22" t="s">
        <v>40</v>
      </c>
      <c r="C4" s="31">
        <v>45244</v>
      </c>
      <c r="D4" s="25">
        <v>7050001.1399999997</v>
      </c>
      <c r="E4" s="22" t="s">
        <v>21</v>
      </c>
      <c r="F4" s="4" t="str">
        <f>VLOOKUP(DB_pre_alokaciu[[#This Row],[Špecifický cieľ (kód)]],legenda!$G$2:$I$34,2,FALSE)</f>
        <v>Podpora sociálnej integrácie osôb ohrozených chudobou alebo sociálnym vylúčením vrátane najodkázanejších osôb a detí</v>
      </c>
      <c r="G4" s="22" t="s">
        <v>12</v>
      </c>
      <c r="H4" s="4" t="s">
        <v>25</v>
      </c>
      <c r="I4" s="22" t="s">
        <v>465</v>
      </c>
      <c r="J4" s="22" t="s">
        <v>26</v>
      </c>
      <c r="K4" s="22" t="str">
        <f t="shared" si="0"/>
        <v>ESO4.124P5 Aktívne začlenenie a dostupné službyMPSVR SR</v>
      </c>
      <c r="L4" s="55">
        <f>VLOOKUP(K4,alokácie_šč[[Help]:[Alokácia ŠC]],2,FALSE)</f>
        <v>195250000</v>
      </c>
    </row>
    <row r="5" spans="1:12" ht="73.5" customHeight="1" x14ac:dyDescent="0.25">
      <c r="A5" s="22" t="s">
        <v>284</v>
      </c>
      <c r="B5" s="22" t="s">
        <v>40</v>
      </c>
      <c r="C5" s="31" t="s">
        <v>242</v>
      </c>
      <c r="D5" s="25">
        <v>16060513</v>
      </c>
      <c r="E5" s="22" t="s">
        <v>11</v>
      </c>
      <c r="F5" s="4" t="str">
        <f>VLOOKUP(DB_pre_alokaciu[[#This Row],[Špecifický cieľ (kód)]],legenda!$G$2:$I$34,2,FALSE)</f>
        <v>Zlepšenie prístupu k zamestnaniu a aktivačným opatreniam pre všetkých uchádzačov o zamestnanie, predovšetkým mladých ľudí, a to najmä vykonávaním záruky pre mladých ľudí, pre dlhodobo nezamestnaných a znevýhodnené skupiny na trhu práce a neaktívne osoby, ako aj prostredníctvom podpory samostatnej zárobkovej činnosti a sociálneho hospodárstva;</v>
      </c>
      <c r="G5" s="22" t="s">
        <v>12</v>
      </c>
      <c r="H5" s="4" t="s">
        <v>13</v>
      </c>
      <c r="I5" s="53" t="s">
        <v>462</v>
      </c>
      <c r="J5" s="22" t="s">
        <v>15</v>
      </c>
      <c r="K5" s="22" t="str">
        <f t="shared" si="0"/>
        <v>ESO4.14P1 Adaptabilný a prístupný trh práceMPSVR SR</v>
      </c>
      <c r="L5" s="25">
        <f>VLOOKUP(K5,alokácie_šč[[Help]:[Alokácia ŠC]],2,FALSE)</f>
        <v>398657044</v>
      </c>
    </row>
    <row r="6" spans="1:12" ht="73.5" customHeight="1" x14ac:dyDescent="0.25">
      <c r="A6" s="22" t="s">
        <v>284</v>
      </c>
      <c r="B6" s="22" t="s">
        <v>40</v>
      </c>
      <c r="C6" s="31" t="s">
        <v>242</v>
      </c>
      <c r="D6" s="25">
        <v>6883076</v>
      </c>
      <c r="E6" s="22" t="s">
        <v>11</v>
      </c>
      <c r="F6" s="4" t="str">
        <f>VLOOKUP(DB_pre_alokaciu[[#This Row],[Špecifický cieľ (kód)]],legenda!$G$2:$I$34,2,FALSE)</f>
        <v>Zlepšenie prístupu k zamestnaniu a aktivačným opatreniam pre všetkých uchádzačov o zamestnanie, predovšetkým mladých ľudí, a to najmä vykonávaním záruky pre mladých ľudí, pre dlhodobo nezamestnaných a znevýhodnené skupiny na trhu práce a neaktívne osoby, ako aj prostredníctvom podpory samostatnej zárobkovej činnosti a sociálneho hospodárstva;</v>
      </c>
      <c r="G6" s="22" t="s">
        <v>12</v>
      </c>
      <c r="H6" s="4" t="s">
        <v>22</v>
      </c>
      <c r="I6" s="53" t="s">
        <v>462</v>
      </c>
      <c r="J6" s="53" t="s">
        <v>23</v>
      </c>
      <c r="K6" s="22" t="str">
        <f t="shared" si="0"/>
        <v>ESO4.14P4 Záruka pre mladých MPSVR SR</v>
      </c>
      <c r="L6" s="25">
        <f>VLOOKUP(K6,alokácie_šč[[Help]:[Alokácia ŠC]],2,FALSE)</f>
        <v>198802012</v>
      </c>
    </row>
    <row r="7" spans="1:12" ht="73.5" customHeight="1" x14ac:dyDescent="0.25">
      <c r="A7" s="22" t="s">
        <v>283</v>
      </c>
      <c r="B7" s="22" t="s">
        <v>61</v>
      </c>
      <c r="C7" s="27" t="s">
        <v>76</v>
      </c>
      <c r="D7" s="56">
        <v>48293485</v>
      </c>
      <c r="E7" s="22" t="s">
        <v>43</v>
      </c>
      <c r="F7" s="4" t="str">
        <f>VLOOKUP(DB_pre_alokaciu[[#This Row],[Špecifický cieľ (kód)]],legenda!$G$2:$I$34,2,FALSE)</f>
        <v>Zabezpečenie rovného prístupu k zdravotnej starostlivosti a zvýšenie odolnosti systémov zdravotnej starostlivosti vrátane primárnej starostlivosti a podpory prechodu z inštitucionálnej starostlivosti na rodinnú a komunitnú starostlivosť</v>
      </c>
      <c r="G7" s="22" t="s">
        <v>12</v>
      </c>
      <c r="H7" s="4" t="s">
        <v>25</v>
      </c>
      <c r="I7" s="22" t="s">
        <v>462</v>
      </c>
      <c r="J7" s="22" t="s">
        <v>258</v>
      </c>
      <c r="K7" s="22" t="str">
        <f t="shared" si="0"/>
        <v>RSO4.54P5 Aktívne začlenenie a dostupné službyMPSVR SR</v>
      </c>
      <c r="L7" s="25">
        <f>VLOOKUP(K7,alokácie_šč[[Help]:[Alokácia ŠC]],2,FALSE)</f>
        <v>97458819</v>
      </c>
    </row>
    <row r="8" spans="1:12" ht="73.5" customHeight="1" x14ac:dyDescent="0.25">
      <c r="A8" s="22" t="s">
        <v>282</v>
      </c>
      <c r="B8" s="22" t="s">
        <v>61</v>
      </c>
      <c r="C8" s="27" t="s">
        <v>76</v>
      </c>
      <c r="D8" s="56">
        <v>51307524</v>
      </c>
      <c r="E8" s="22" t="s">
        <v>34</v>
      </c>
      <c r="F8" s="4" t="str">
        <f>VLOOKUP(DB_pre_alokaciu[[#This Row],[Špecifický cieľ (kód)]],legenda!$G$2:$I$34,2,FALSE)</f>
        <v>Podpora sociálno-ekonomického začlenenia marginalizovaných komunít, domácností s nízkym príjmom a znevýhodnených skupín vrátane osôb s osobitnými potrebami prostredníctvom integrovaných akcií vrátane bývania a sociálnych služieb</v>
      </c>
      <c r="G8" s="22" t="s">
        <v>12</v>
      </c>
      <c r="H8" s="4" t="s">
        <v>25</v>
      </c>
      <c r="I8" s="22" t="s">
        <v>462</v>
      </c>
      <c r="J8" s="22" t="s">
        <v>41</v>
      </c>
      <c r="K8" s="22" t="str">
        <f t="shared" si="0"/>
        <v>RSO4.34P5 Aktívne začlenenie a dostupné službyMPSVR SR</v>
      </c>
      <c r="L8" s="25">
        <f>VLOOKUP(K8,alokácie_šč[[Help]:[Alokácia ŠC]],2,FALSE)</f>
        <v>55288504</v>
      </c>
    </row>
    <row r="9" spans="1:12" ht="73.5" customHeight="1" x14ac:dyDescent="0.25">
      <c r="A9" s="22" t="s">
        <v>44</v>
      </c>
      <c r="B9" s="22" t="s">
        <v>12</v>
      </c>
      <c r="C9" s="31" t="s">
        <v>230</v>
      </c>
      <c r="D9" s="25">
        <v>2720000</v>
      </c>
      <c r="E9" s="22" t="s">
        <v>34</v>
      </c>
      <c r="F9" s="4" t="str">
        <f>VLOOKUP(DB_pre_alokaciu[[#This Row],[Špecifický cieľ (kód)]],legenda!$G$2:$I$34,2,FALSE)</f>
        <v>Podpora sociálno-ekonomického začlenenia marginalizovaných komunít, domácností s nízkym príjmom a znevýhodnených skupín vrátane osôb s osobitnými potrebami prostredníctvom integrovaných akcií vrátane bývania a sociálnych služieb</v>
      </c>
      <c r="G9" s="22" t="s">
        <v>12</v>
      </c>
      <c r="H9" s="4" t="s">
        <v>25</v>
      </c>
      <c r="I9" s="22" t="s">
        <v>464</v>
      </c>
      <c r="J9" s="22" t="s">
        <v>26</v>
      </c>
      <c r="K9" s="22" t="str">
        <f t="shared" si="0"/>
        <v>RSO4.34P5 Aktívne začlenenie a dostupné službyMPSVR SR</v>
      </c>
      <c r="L9" s="55">
        <f>VLOOKUP(K9,alokácie_šč[[Help]:[Alokácia ŠC]],2,FALSE)</f>
        <v>55288504</v>
      </c>
    </row>
    <row r="10" spans="1:12" ht="73.5" customHeight="1" x14ac:dyDescent="0.25">
      <c r="A10" s="22" t="s">
        <v>246</v>
      </c>
      <c r="B10" s="4" t="s">
        <v>54</v>
      </c>
      <c r="C10" s="31">
        <v>45575</v>
      </c>
      <c r="D10" s="56">
        <v>3838618.4</v>
      </c>
      <c r="E10" s="22" t="s">
        <v>21</v>
      </c>
      <c r="F10" s="4" t="str">
        <f>VLOOKUP(DB_pre_alokaciu[[#This Row],[Špecifický cieľ (kód)]],legenda!$G$2:$I$34,2,FALSE)</f>
        <v>Podpora sociálnej integrácie osôb ohrozených chudobou alebo sociálnym vylúčením vrátane najodkázanejších osôb a detí</v>
      </c>
      <c r="G10" s="22" t="s">
        <v>12</v>
      </c>
      <c r="H10" s="4" t="s">
        <v>25</v>
      </c>
      <c r="I10" s="53" t="s">
        <v>465</v>
      </c>
      <c r="J10" s="53" t="s">
        <v>74</v>
      </c>
      <c r="K10" s="22" t="str">
        <f t="shared" si="0"/>
        <v>ESO4.124P5 Aktívne začlenenie a dostupné službyMPSVR SR</v>
      </c>
      <c r="L10" s="55">
        <f>VLOOKUP(K10,alokácie_šč[[Help]:[Alokácia ŠC]],2,FALSE)</f>
        <v>195250000</v>
      </c>
    </row>
    <row r="11" spans="1:12" ht="73.5" customHeight="1" x14ac:dyDescent="0.25">
      <c r="A11" s="22" t="s">
        <v>53</v>
      </c>
      <c r="B11" s="22" t="s">
        <v>54</v>
      </c>
      <c r="C11" s="31" t="s">
        <v>242</v>
      </c>
      <c r="D11" s="25">
        <v>4990000</v>
      </c>
      <c r="E11" s="22" t="s">
        <v>11</v>
      </c>
      <c r="F11" s="4" t="str">
        <f>VLOOKUP(DB_pre_alokaciu[[#This Row],[Špecifický cieľ (kód)]],legenda!$G$2:$I$34,2,FALSE)</f>
        <v>Zlepšenie prístupu k zamestnaniu a aktivačným opatreniam pre všetkých uchádzačov o zamestnanie, predovšetkým mladých ľudí, a to najmä vykonávaním záruky pre mladých ľudí, pre dlhodobo nezamestnaných a znevýhodnené skupiny na trhu práce a neaktívne osoby, ako aj prostredníctvom podpory samostatnej zárobkovej činnosti a sociálneho hospodárstva;</v>
      </c>
      <c r="G11" s="22" t="s">
        <v>12</v>
      </c>
      <c r="H11" s="4" t="s">
        <v>35</v>
      </c>
      <c r="I11" s="22" t="s">
        <v>464</v>
      </c>
      <c r="J11" s="22" t="s">
        <v>23</v>
      </c>
      <c r="K11" s="22" t="str">
        <f t="shared" si="0"/>
        <v>ESO4.14P7 Sociálne inovácie a experimenty MPSVR SR</v>
      </c>
      <c r="L11" s="55">
        <f>VLOOKUP(K11,alokácie_šč[[Help]:[Alokácia ŠC]],2,FALSE)</f>
        <v>26530000</v>
      </c>
    </row>
    <row r="12" spans="1:12" ht="73.5" customHeight="1" x14ac:dyDescent="0.25">
      <c r="A12" s="22" t="s">
        <v>277</v>
      </c>
      <c r="B12" s="22" t="s">
        <v>40</v>
      </c>
      <c r="C12" s="31">
        <v>45731</v>
      </c>
      <c r="D12" s="25">
        <f>780940+363800</f>
        <v>1144740</v>
      </c>
      <c r="E12" s="22" t="s">
        <v>56</v>
      </c>
      <c r="F12" s="4" t="str">
        <f>VLOOKUP(DB_pre_alokaciu[[#This Row],[Špecifický cieľ (kód)]],legenda!$G$2:$I$34,2,FALSE)</f>
        <v>Zvyšovanie účinnosti a inkluzívnosti trhov práce a
prístupu ku kvalitnému zamestnaniu rozvíjaním sociálnej
infraštruktúry a podporou sociálneho hospodárstvaZvyšovanie účinnosti a inkluzívnosti trhov práce a</v>
      </c>
      <c r="G12" s="22" t="s">
        <v>12</v>
      </c>
      <c r="H12" s="4" t="s">
        <v>13</v>
      </c>
      <c r="I12" s="22" t="s">
        <v>462</v>
      </c>
      <c r="J12" s="22" t="s">
        <v>17</v>
      </c>
      <c r="K12" s="22" t="str">
        <f t="shared" si="0"/>
        <v>RSO4.14P1 Adaptabilný a prístupný trh práceMPSVR SR</v>
      </c>
      <c r="L12" s="55">
        <f>VLOOKUP(K12,alokácie_šč[[Help]:[Alokácia ŠC]],2,FALSE)</f>
        <v>51206450</v>
      </c>
    </row>
    <row r="13" spans="1:12" ht="73.5" customHeight="1" x14ac:dyDescent="0.25">
      <c r="A13" s="22" t="s">
        <v>311</v>
      </c>
      <c r="B13" s="22" t="s">
        <v>229</v>
      </c>
      <c r="C13" s="31" t="s">
        <v>242</v>
      </c>
      <c r="D13" s="25">
        <v>8713148</v>
      </c>
      <c r="E13" s="22" t="s">
        <v>43</v>
      </c>
      <c r="F13" s="4" t="str">
        <f>VLOOKUP(DB_pre_alokaciu[[#This Row],[Špecifický cieľ (kód)]],legenda!$G$2:$I$34,2,FALSE)</f>
        <v>Zabezpečenie rovného prístupu k zdravotnej starostlivosti a zvýšenie odolnosti systémov zdravotnej starostlivosti vrátane primárnej starostlivosti a podpory prechodu z inštitucionálnej starostlivosti na rodinnú a komunitnú starostlivosť</v>
      </c>
      <c r="G13" s="22" t="s">
        <v>12</v>
      </c>
      <c r="H13" s="4" t="s">
        <v>25</v>
      </c>
      <c r="I13" s="22" t="s">
        <v>464</v>
      </c>
      <c r="J13" s="22" t="s">
        <v>258</v>
      </c>
      <c r="K13" s="22" t="str">
        <f t="shared" si="0"/>
        <v>RSO4.54P5 Aktívne začlenenie a dostupné službyMPSVR SR</v>
      </c>
      <c r="L13" s="55">
        <f>VLOOKUP(K13,alokácie_šč[[Help]:[Alokácia ŠC]],2,FALSE)</f>
        <v>97458819</v>
      </c>
    </row>
    <row r="14" spans="1:12" s="54" customFormat="1" ht="73.5" customHeight="1" x14ac:dyDescent="0.25">
      <c r="A14" s="53" t="s">
        <v>348</v>
      </c>
      <c r="B14" s="53" t="s">
        <v>12</v>
      </c>
      <c r="C14" s="60" t="s">
        <v>245</v>
      </c>
      <c r="D14" s="93"/>
      <c r="E14" s="53" t="s">
        <v>56</v>
      </c>
      <c r="F14" s="58" t="s">
        <v>189</v>
      </c>
      <c r="G14" s="53" t="s">
        <v>12</v>
      </c>
      <c r="H14" s="58" t="s">
        <v>13</v>
      </c>
      <c r="I14" s="53" t="s">
        <v>464</v>
      </c>
      <c r="J14" s="53" t="s">
        <v>17</v>
      </c>
      <c r="K14" s="53" t="str">
        <f t="shared" si="0"/>
        <v>RSO4.14P1 Adaptabilný a prístupný trh práceMPSVR SR</v>
      </c>
      <c r="L14" s="97">
        <f>VLOOKUP(K14,alokácie_šč[[Help]:[Alokácia ŠC]],2,FALSE)</f>
        <v>51206450</v>
      </c>
    </row>
    <row r="15" spans="1:12" ht="73.5" customHeight="1" x14ac:dyDescent="0.25">
      <c r="A15" s="22" t="s">
        <v>279</v>
      </c>
      <c r="B15" s="22" t="s">
        <v>128</v>
      </c>
      <c r="C15" s="27" t="s">
        <v>242</v>
      </c>
      <c r="D15" s="25">
        <v>10446608</v>
      </c>
      <c r="E15" s="22" t="s">
        <v>18</v>
      </c>
      <c r="F15" s="4" t="str">
        <f>VLOOKUP(DB_pre_alokaciu[[#This Row],[Špecifický cieľ (kód)]],legenda!$G$2:$I$34,2,FALSE)</f>
        <v>Podpora adaptácie pracovníkov, podnikov a podnikateľov na zmeny, ako aj aktívneho a zdravého starnutia a zdravého a vhodne prispôsobeného pracovného prostredia, ktoré rieši zdravotné riziká</v>
      </c>
      <c r="G15" s="22" t="s">
        <v>12</v>
      </c>
      <c r="H15" s="4" t="s">
        <v>19</v>
      </c>
      <c r="I15" s="22" t="s">
        <v>463</v>
      </c>
      <c r="J15" s="22" t="s">
        <v>17</v>
      </c>
      <c r="K15" s="22" t="str">
        <f t="shared" si="0"/>
        <v>ESO4.44P3 Zručnosti pre lepšiu adaptabilitu a inklúziuMPSVR SR</v>
      </c>
      <c r="L15" s="55">
        <f>VLOOKUP(K15,alokácie_šč[[Help]:[Alokácia ŠC]],2,FALSE)</f>
        <v>92320000</v>
      </c>
    </row>
    <row r="16" spans="1:12" ht="73.5" customHeight="1" x14ac:dyDescent="0.25">
      <c r="A16" s="53" t="s">
        <v>351</v>
      </c>
      <c r="B16" s="53" t="s">
        <v>352</v>
      </c>
      <c r="C16" s="59" t="s">
        <v>245</v>
      </c>
      <c r="D16" s="56">
        <v>8000000</v>
      </c>
      <c r="E16" s="53" t="s">
        <v>24</v>
      </c>
      <c r="F16" s="58" t="s">
        <v>152</v>
      </c>
      <c r="G16" s="53" t="s">
        <v>12</v>
      </c>
      <c r="H16" s="58" t="s">
        <v>25</v>
      </c>
      <c r="I16" s="53" t="s">
        <v>464</v>
      </c>
      <c r="J16" s="53" t="s">
        <v>258</v>
      </c>
      <c r="K16" s="53" t="str">
        <f t="shared" ref="K16" si="1">CONCATENATE(E16,H16,G16)</f>
        <v>ESO4.114P5 Aktívne začlenenie a dostupné službyMPSVR SR</v>
      </c>
      <c r="L16" s="97">
        <f>VLOOKUP(K16,alokácie_šč[[Help]:[Alokácia ŠC]],2,FALSE)</f>
        <v>158850355</v>
      </c>
    </row>
    <row r="17" spans="1:12" ht="73.5" customHeight="1" x14ac:dyDescent="0.25">
      <c r="A17" s="22" t="s">
        <v>231</v>
      </c>
      <c r="B17" s="22" t="s">
        <v>65</v>
      </c>
      <c r="C17" s="27">
        <v>45301</v>
      </c>
      <c r="D17" s="25">
        <v>23000000</v>
      </c>
      <c r="E17" s="4" t="s">
        <v>56</v>
      </c>
      <c r="F17" s="4" t="str">
        <f>VLOOKUP(DB_pre_alokaciu[[#This Row],[Špecifický cieľ (kód)]],legenda!$G$2:$I$34,2,FALSE)</f>
        <v>Zvyšovanie účinnosti a inkluzívnosti trhov práce a
prístupu ku kvalitnému zamestnaniu rozvíjaním sociálnej
infraštruktúry a podporou sociálneho hospodárstvaZvyšovanie účinnosti a inkluzívnosti trhov práce a</v>
      </c>
      <c r="G17" s="4" t="s">
        <v>12</v>
      </c>
      <c r="H17" s="4" t="s">
        <v>13</v>
      </c>
      <c r="I17" s="4" t="s">
        <v>465</v>
      </c>
      <c r="J17" s="4" t="s">
        <v>29</v>
      </c>
      <c r="K17" s="22" t="str">
        <f t="shared" si="0"/>
        <v>RSO4.14P1 Adaptabilný a prístupný trh práceMPSVR SR</v>
      </c>
      <c r="L17" s="55">
        <f>VLOOKUP(K17,alokácie_šč[[Help]:[Alokácia ŠC]],2,FALSE)</f>
        <v>51206450</v>
      </c>
    </row>
    <row r="18" spans="1:12" ht="73.5" customHeight="1" x14ac:dyDescent="0.25">
      <c r="A18" s="22" t="s">
        <v>231</v>
      </c>
      <c r="B18" s="22" t="s">
        <v>65</v>
      </c>
      <c r="C18" s="27">
        <v>45301</v>
      </c>
      <c r="D18" s="25">
        <v>20125000</v>
      </c>
      <c r="E18" s="4" t="s">
        <v>34</v>
      </c>
      <c r="F18" s="4" t="str">
        <f>VLOOKUP(DB_pre_alokaciu[[#This Row],[Špecifický cieľ (kód)]],legenda!$G$2:$I$34,2,FALSE)</f>
        <v>Podpora sociálno-ekonomického začlenenia marginalizovaných komunít, domácností s nízkym príjmom a znevýhodnených skupín vrátane osôb s osobitnými potrebami prostredníctvom integrovaných akcií vrátane bývania a sociálnych služieb</v>
      </c>
      <c r="G18" s="4" t="s">
        <v>12</v>
      </c>
      <c r="H18" s="4" t="s">
        <v>25</v>
      </c>
      <c r="I18" s="4" t="s">
        <v>465</v>
      </c>
      <c r="J18" s="4" t="s">
        <v>259</v>
      </c>
      <c r="K18" s="22" t="str">
        <f t="shared" si="0"/>
        <v>RSO4.34P5 Aktívne začlenenie a dostupné službyMPSVR SR</v>
      </c>
      <c r="L18" s="55">
        <f>VLOOKUP(K18,alokácie_šč[[Help]:[Alokácia ŠC]],2,FALSE)</f>
        <v>55288504</v>
      </c>
    </row>
    <row r="19" spans="1:12" ht="73.5" customHeight="1" x14ac:dyDescent="0.25">
      <c r="A19" s="22" t="s">
        <v>470</v>
      </c>
      <c r="B19" s="22" t="s">
        <v>65</v>
      </c>
      <c r="C19" s="27">
        <v>45301</v>
      </c>
      <c r="D19" s="25">
        <v>5000000</v>
      </c>
      <c r="E19" s="4" t="s">
        <v>67</v>
      </c>
      <c r="F19" s="4" t="str">
        <f>VLOOKUP(DB_pre_alokaciu[[#This Row],[Špecifický cieľ (kód)]],legenda!$G$2:$I$34,2,FALSE)</f>
        <v>Umožnenie regiónom a ľuďom riešiť dôsledky v sociálnej, hospodárskej a environmentálnej oblasti, ako aj v oblasti zamestnanosti spôsobené transformáciou smerom k energetickým a klimatickým cieľom Únie na rok 2030 a k dosiahnutiu cieľa klimaticky neutrálneho hospodárstva Únie do roku 2050 na základe Parížskej dohody</v>
      </c>
      <c r="G19" s="4" t="s">
        <v>12</v>
      </c>
      <c r="H19" s="4" t="s">
        <v>68</v>
      </c>
      <c r="I19" s="4" t="s">
        <v>465</v>
      </c>
      <c r="J19" s="4" t="s">
        <v>260</v>
      </c>
      <c r="K19" s="22" t="str">
        <f t="shared" si="0"/>
        <v>JSO8.18P1 Fond na spravodlivú transformáciuMPSVR SR</v>
      </c>
      <c r="L19" s="55">
        <f>VLOOKUP(K19,alokácie_šč[[Help]:[Alokácia ŠC]],2,FALSE)</f>
        <v>29538310</v>
      </c>
    </row>
    <row r="20" spans="1:12" ht="73.5" customHeight="1" x14ac:dyDescent="0.25">
      <c r="A20" s="22" t="s">
        <v>69</v>
      </c>
      <c r="B20" s="22" t="s">
        <v>40</v>
      </c>
      <c r="C20" s="31">
        <v>45363</v>
      </c>
      <c r="D20" s="25">
        <v>71725577.060000002</v>
      </c>
      <c r="E20" s="4" t="s">
        <v>11</v>
      </c>
      <c r="F20" s="4" t="str">
        <f>VLOOKUP(DB_pre_alokaciu[[#This Row],[Špecifický cieľ (kód)]],legenda!$G$2:$I$34,2,FALSE)</f>
        <v>Zlepšenie prístupu k zamestnaniu a aktivačným opatreniam pre všetkých uchádzačov o zamestnanie, predovšetkým mladých ľudí, a to najmä vykonávaním záruky pre mladých ľudí, pre dlhodobo nezamestnaných a znevýhodnené skupiny na trhu práce a neaktívne osoby, ako aj prostredníctvom podpory samostatnej zárobkovej činnosti a sociálneho hospodárstva;</v>
      </c>
      <c r="G20" s="4" t="s">
        <v>12</v>
      </c>
      <c r="H20" s="4" t="s">
        <v>13</v>
      </c>
      <c r="I20" s="4" t="s">
        <v>465</v>
      </c>
      <c r="J20" s="4" t="s">
        <v>29</v>
      </c>
      <c r="K20" s="22" t="str">
        <f t="shared" si="0"/>
        <v>ESO4.14P1 Adaptabilný a prístupný trh práceMPSVR SR</v>
      </c>
      <c r="L20" s="55">
        <f>VLOOKUP(K20,alokácie_šč[[Help]:[Alokácia ŠC]],2,FALSE)</f>
        <v>398657044</v>
      </c>
    </row>
    <row r="21" spans="1:12" ht="73.5" customHeight="1" x14ac:dyDescent="0.25">
      <c r="A21" s="22" t="s">
        <v>69</v>
      </c>
      <c r="B21" s="22" t="s">
        <v>40</v>
      </c>
      <c r="C21" s="31">
        <v>45363</v>
      </c>
      <c r="D21" s="25">
        <v>48496534.780000001</v>
      </c>
      <c r="E21" s="4" t="s">
        <v>11</v>
      </c>
      <c r="F21" s="4" t="str">
        <f>VLOOKUP(DB_pre_alokaciu[[#This Row],[Špecifický cieľ (kód)]],legenda!$G$2:$I$34,2,FALSE)</f>
        <v>Zlepšenie prístupu k zamestnaniu a aktivačným opatreniam pre všetkých uchádzačov o zamestnanie, predovšetkým mladých ľudí, a to najmä vykonávaním záruky pre mladých ľudí, pre dlhodobo nezamestnaných a znevýhodnené skupiny na trhu práce a neaktívne osoby, ako aj prostredníctvom podpory samostatnej zárobkovej činnosti a sociálneho hospodárstva;</v>
      </c>
      <c r="G21" s="4" t="s">
        <v>12</v>
      </c>
      <c r="H21" s="4" t="s">
        <v>22</v>
      </c>
      <c r="I21" s="4" t="s">
        <v>465</v>
      </c>
      <c r="J21" s="4" t="s">
        <v>15</v>
      </c>
      <c r="K21" s="22" t="str">
        <f t="shared" si="0"/>
        <v>ESO4.14P4 Záruka pre mladých MPSVR SR</v>
      </c>
      <c r="L21" s="55">
        <f>VLOOKUP(K21,alokácie_šč[[Help]:[Alokácia ŠC]],2,FALSE)</f>
        <v>198802012</v>
      </c>
    </row>
    <row r="22" spans="1:12" ht="73.5" customHeight="1" x14ac:dyDescent="0.25">
      <c r="A22" s="22" t="s">
        <v>102</v>
      </c>
      <c r="B22" s="22" t="s">
        <v>40</v>
      </c>
      <c r="C22" s="31">
        <v>45271</v>
      </c>
      <c r="D22" s="25">
        <f>17205943.65+5690095.25</f>
        <v>22896038.899999999</v>
      </c>
      <c r="E22" s="4" t="s">
        <v>11</v>
      </c>
      <c r="F22" s="4" t="str">
        <f>VLOOKUP(DB_pre_alokaciu[[#This Row],[Špecifický cieľ (kód)]],legenda!$G$2:$I$34,2,FALSE)</f>
        <v>Zlepšenie prístupu k zamestnaniu a aktivačným opatreniam pre všetkých uchádzačov o zamestnanie, predovšetkým mladých ľudí, a to najmä vykonávaním záruky pre mladých ľudí, pre dlhodobo nezamestnaných a znevýhodnené skupiny na trhu práce a neaktívne osoby, ako aj prostredníctvom podpory samostatnej zárobkovej činnosti a sociálneho hospodárstva;</v>
      </c>
      <c r="G22" s="4" t="s">
        <v>12</v>
      </c>
      <c r="H22" s="4" t="s">
        <v>13</v>
      </c>
      <c r="I22" s="4" t="s">
        <v>465</v>
      </c>
      <c r="J22" s="4" t="s">
        <v>15</v>
      </c>
      <c r="K22" s="22" t="str">
        <f t="shared" si="0"/>
        <v>ESO4.14P1 Adaptabilný a prístupný trh práceMPSVR SR</v>
      </c>
      <c r="L22" s="55">
        <f>VLOOKUP(K22,alokácie_šč[[Help]:[Alokácia ŠC]],2,FALSE)</f>
        <v>398657044</v>
      </c>
    </row>
    <row r="23" spans="1:12" ht="73.5" customHeight="1" x14ac:dyDescent="0.25">
      <c r="A23" s="22" t="s">
        <v>102</v>
      </c>
      <c r="B23" s="22" t="s">
        <v>40</v>
      </c>
      <c r="C23" s="31">
        <v>45271</v>
      </c>
      <c r="D23" s="25">
        <v>11448019.449999999</v>
      </c>
      <c r="E23" s="4" t="s">
        <v>11</v>
      </c>
      <c r="F23" s="4" t="str">
        <f>VLOOKUP(DB_pre_alokaciu[[#This Row],[Špecifický cieľ (kód)]],legenda!$G$2:$I$34,2,FALSE)</f>
        <v>Zlepšenie prístupu k zamestnaniu a aktivačným opatreniam pre všetkých uchádzačov o zamestnanie, predovšetkým mladých ľudí, a to najmä vykonávaním záruky pre mladých ľudí, pre dlhodobo nezamestnaných a znevýhodnené skupiny na trhu práce a neaktívne osoby, ako aj prostredníctvom podpory samostatnej zárobkovej činnosti a sociálneho hospodárstva;</v>
      </c>
      <c r="G23" s="4" t="s">
        <v>12</v>
      </c>
      <c r="H23" s="4" t="s">
        <v>22</v>
      </c>
      <c r="I23" s="4" t="s">
        <v>465</v>
      </c>
      <c r="J23" s="4" t="s">
        <v>15</v>
      </c>
      <c r="K23" s="22" t="str">
        <f t="shared" si="0"/>
        <v>ESO4.14P4 Záruka pre mladých MPSVR SR</v>
      </c>
      <c r="L23" s="55">
        <f>VLOOKUP(K23,alokácie_šč[[Help]:[Alokácia ŠC]],2,FALSE)</f>
        <v>198802012</v>
      </c>
    </row>
    <row r="24" spans="1:12" ht="73.5" customHeight="1" x14ac:dyDescent="0.25">
      <c r="A24" s="22" t="s">
        <v>308</v>
      </c>
      <c r="B24" s="22" t="s">
        <v>12</v>
      </c>
      <c r="C24" s="22" t="s">
        <v>55</v>
      </c>
      <c r="D24" s="25">
        <v>1677035</v>
      </c>
      <c r="E24" s="22" t="s">
        <v>80</v>
      </c>
      <c r="F24" s="4" t="str">
        <f>VLOOKUP(DB_pre_alokaciu[[#This Row],[Špecifický cieľ (kód)]],legenda!$G$2:$I$34,2,FALSE)</f>
        <v>Podpora rodovo vyváženej účasti na trhu práce, rovnakých pracovných podmienok a lepšej rovnováhy medzi pracovným a súkromným životom vrátane prístupu k cenovo dostupnej starostlivosti o deti a odkázané osoby</v>
      </c>
      <c r="G24" s="22" t="s">
        <v>12</v>
      </c>
      <c r="H24" s="4" t="s">
        <v>13</v>
      </c>
      <c r="I24" s="53" t="s">
        <v>462</v>
      </c>
      <c r="J24" s="22" t="s">
        <v>17</v>
      </c>
      <c r="K24" s="22" t="str">
        <f t="shared" si="0"/>
        <v>ESO4.34P1 Adaptabilný a prístupný trh práceMPSVR SR</v>
      </c>
      <c r="L24" s="55">
        <f>VLOOKUP(K24,alokácie_šč[[Help]:[Alokácia ŠC]],2,FALSE)</f>
        <v>37006600</v>
      </c>
    </row>
    <row r="25" spans="1:12" ht="73.5" customHeight="1" x14ac:dyDescent="0.25">
      <c r="A25" s="22" t="s">
        <v>308</v>
      </c>
      <c r="B25" s="22" t="s">
        <v>12</v>
      </c>
      <c r="C25" s="22" t="s">
        <v>55</v>
      </c>
      <c r="D25" s="25">
        <v>462641</v>
      </c>
      <c r="E25" s="22" t="s">
        <v>18</v>
      </c>
      <c r="F25" s="4" t="str">
        <f>VLOOKUP(DB_pre_alokaciu[[#This Row],[Špecifický cieľ (kód)]],legenda!$G$2:$I$34,2,FALSE)</f>
        <v>Podpora adaptácie pracovníkov, podnikov a podnikateľov na zmeny, ako aj aktívneho a zdravého starnutia a zdravého a vhodne prispôsobeného pracovného prostredia, ktoré rieši zdravotné riziká</v>
      </c>
      <c r="G25" s="22" t="s">
        <v>12</v>
      </c>
      <c r="H25" s="4" t="s">
        <v>13</v>
      </c>
      <c r="I25" s="53" t="s">
        <v>462</v>
      </c>
      <c r="J25" s="22" t="s">
        <v>258</v>
      </c>
      <c r="K25" s="22" t="str">
        <f t="shared" si="0"/>
        <v>ESO4.44P1 Adaptabilný a prístupný trh práceMPSVR SR</v>
      </c>
      <c r="L25" s="55">
        <f>VLOOKUP(K25,alokácie_šč[[Help]:[Alokácia ŠC]],2,FALSE)</f>
        <v>17726600</v>
      </c>
    </row>
    <row r="26" spans="1:12" ht="73.5" customHeight="1" x14ac:dyDescent="0.25">
      <c r="A26" s="22" t="s">
        <v>308</v>
      </c>
      <c r="B26" s="22" t="s">
        <v>12</v>
      </c>
      <c r="C26" s="22" t="s">
        <v>55</v>
      </c>
      <c r="D26" s="25">
        <v>1095663</v>
      </c>
      <c r="E26" s="22" t="s">
        <v>30</v>
      </c>
      <c r="F26" s="4" t="str">
        <f>VLOOKUP(DB_pre_alokaciu[[#This Row],[Špecifický cieľ (kód)]],legenda!$G$2:$I$34,2,FALSE)</f>
        <v>Podpora aktívneho začlenenia s cieľom podporovať rovnosť príležitostí, nediskrimináciu a aktívnu účasť a zlepšenie zamestnateľnosti, najmä v prípade znevýhodnených skupín</v>
      </c>
      <c r="G26" s="22" t="s">
        <v>12</v>
      </c>
      <c r="H26" s="4" t="s">
        <v>25</v>
      </c>
      <c r="I26" s="53" t="s">
        <v>462</v>
      </c>
      <c r="J26" s="22" t="s">
        <v>17</v>
      </c>
      <c r="K26" s="22" t="str">
        <f t="shared" ref="K26:K55" si="2">CONCATENATE(E26,H26,G26)</f>
        <v>ESO4.84P5 Aktívne začlenenie a dostupné službyMPSVR SR</v>
      </c>
      <c r="L26" s="55">
        <f>VLOOKUP(K26,alokácie_šč[[Help]:[Alokácia ŠC]],2,FALSE)</f>
        <v>140055000</v>
      </c>
    </row>
    <row r="27" spans="1:12" ht="73.5" customHeight="1" x14ac:dyDescent="0.25">
      <c r="A27" s="22" t="s">
        <v>71</v>
      </c>
      <c r="B27" s="22" t="s">
        <v>40</v>
      </c>
      <c r="C27" s="31">
        <v>45250</v>
      </c>
      <c r="D27" s="25">
        <v>15977402.640000001</v>
      </c>
      <c r="E27" s="4" t="s">
        <v>21</v>
      </c>
      <c r="F27" s="4" t="str">
        <f>VLOOKUP(DB_pre_alokaciu[[#This Row],[Špecifický cieľ (kód)]],legenda!$G$2:$I$34,2,FALSE)</f>
        <v>Podpora sociálnej integrácie osôb ohrozených chudobou alebo sociálnym vylúčením vrátane najodkázanejších osôb a detí</v>
      </c>
      <c r="G27" s="4" t="s">
        <v>12</v>
      </c>
      <c r="H27" s="4" t="s">
        <v>25</v>
      </c>
      <c r="I27" s="4" t="s">
        <v>465</v>
      </c>
      <c r="J27" s="4" t="s">
        <v>26</v>
      </c>
      <c r="K27" s="22" t="str">
        <f t="shared" si="2"/>
        <v>ESO4.124P5 Aktívne začlenenie a dostupné službyMPSVR SR</v>
      </c>
      <c r="L27" s="55">
        <f>VLOOKUP(K27,alokácie_šč[[Help]:[Alokácia ŠC]],2,FALSE)</f>
        <v>195250000</v>
      </c>
    </row>
    <row r="28" spans="1:12" ht="73.5" customHeight="1" x14ac:dyDescent="0.25">
      <c r="A28" s="22" t="s">
        <v>72</v>
      </c>
      <c r="B28" s="22" t="s">
        <v>12</v>
      </c>
      <c r="C28" s="31">
        <v>45260</v>
      </c>
      <c r="D28" s="25">
        <v>15627215.85</v>
      </c>
      <c r="E28" s="4" t="s">
        <v>11</v>
      </c>
      <c r="F28" s="4" t="str">
        <f>VLOOKUP(DB_pre_alokaciu[[#This Row],[Špecifický cieľ (kód)]],legenda!$G$2:$I$34,2,FALSE)</f>
        <v>Zlepšenie prístupu k zamestnaniu a aktivačným opatreniam pre všetkých uchádzačov o zamestnanie, predovšetkým mladých ľudí, a to najmä vykonávaním záruky pre mladých ľudí, pre dlhodobo nezamestnaných a znevýhodnené skupiny na trhu práce a neaktívne osoby, ako aj prostredníctvom podpory samostatnej zárobkovej činnosti a sociálneho hospodárstva;</v>
      </c>
      <c r="G28" s="4" t="s">
        <v>12</v>
      </c>
      <c r="H28" s="4" t="s">
        <v>13</v>
      </c>
      <c r="I28" s="4" t="s">
        <v>465</v>
      </c>
      <c r="J28" s="4" t="s">
        <v>15</v>
      </c>
      <c r="K28" s="22" t="str">
        <f t="shared" si="2"/>
        <v>ESO4.14P1 Adaptabilný a prístupný trh práceMPSVR SR</v>
      </c>
      <c r="L28" s="55">
        <f>VLOOKUP(K28,alokácie_šč[[Help]:[Alokácia ŠC]],2,FALSE)</f>
        <v>398657044</v>
      </c>
    </row>
    <row r="29" spans="1:12" ht="73.5" customHeight="1" x14ac:dyDescent="0.25">
      <c r="A29" s="22" t="s">
        <v>73</v>
      </c>
      <c r="B29" s="4" t="s">
        <v>271</v>
      </c>
      <c r="C29" s="27">
        <v>45483</v>
      </c>
      <c r="D29" s="25">
        <v>11569001</v>
      </c>
      <c r="E29" s="4" t="s">
        <v>32</v>
      </c>
      <c r="F29" s="4" t="str">
        <f>VLOOKUP(DB_pre_alokaciu[[#This Row],[Špecifický cieľ (kód)]],legenda!$G$2:$I$34,2,FALSE)</f>
        <v>Podpora sociálno-ekonomickej integrácie štátnych príslušníkov tretích krajín vrátane migrantov</v>
      </c>
      <c r="G29" s="4" t="s">
        <v>12</v>
      </c>
      <c r="H29" s="4" t="s">
        <v>25</v>
      </c>
      <c r="I29" s="4" t="s">
        <v>465</v>
      </c>
      <c r="J29" s="4" t="s">
        <v>33</v>
      </c>
      <c r="K29" s="22" t="str">
        <f t="shared" si="2"/>
        <v>ESO4.94P5 Aktívne začlenenie a dostupné službyMPSVR SR</v>
      </c>
      <c r="L29" s="55">
        <f>VLOOKUP(K29,alokácie_šč[[Help]:[Alokácia ŠC]],2,FALSE)</f>
        <v>60421000</v>
      </c>
    </row>
    <row r="30" spans="1:12" ht="73.5" customHeight="1" x14ac:dyDescent="0.25">
      <c r="A30" s="22" t="s">
        <v>75</v>
      </c>
      <c r="B30" s="22" t="s">
        <v>54</v>
      </c>
      <c r="C30" s="31" t="s">
        <v>230</v>
      </c>
      <c r="D30" s="25">
        <v>3797000</v>
      </c>
      <c r="E30" s="22" t="s">
        <v>30</v>
      </c>
      <c r="F30" s="4" t="str">
        <f>VLOOKUP(DB_pre_alokaciu[[#This Row],[Špecifický cieľ (kód)]],legenda!$G$2:$I$34,2,FALSE)</f>
        <v>Podpora aktívneho začlenenia s cieľom podporovať rovnosť príležitostí, nediskrimináciu a aktívnu účasť a zlepšenie zamestnateľnosti, najmä v prípade znevýhodnených skupín</v>
      </c>
      <c r="G30" s="22" t="s">
        <v>12</v>
      </c>
      <c r="H30" s="4" t="s">
        <v>25</v>
      </c>
      <c r="I30" s="22" t="s">
        <v>464</v>
      </c>
      <c r="J30" s="22" t="s">
        <v>258</v>
      </c>
      <c r="K30" s="22" t="str">
        <f t="shared" si="2"/>
        <v>ESO4.84P5 Aktívne začlenenie a dostupné službyMPSVR SR</v>
      </c>
      <c r="L30" s="55">
        <f>VLOOKUP(K30,alokácie_šč[[Help]:[Alokácia ŠC]],2,FALSE)</f>
        <v>140055000</v>
      </c>
    </row>
    <row r="31" spans="1:12" ht="73.5" customHeight="1" x14ac:dyDescent="0.25">
      <c r="A31" s="22" t="s">
        <v>274</v>
      </c>
      <c r="B31" s="22" t="s">
        <v>233</v>
      </c>
      <c r="C31" s="27">
        <v>45639</v>
      </c>
      <c r="D31" s="56">
        <v>5004495.7</v>
      </c>
      <c r="E31" s="4" t="s">
        <v>21</v>
      </c>
      <c r="F31" s="4" t="str">
        <f>VLOOKUP(DB_pre_alokaciu[[#This Row],[Špecifický cieľ (kód)]],legenda!$G$2:$I$34,2,FALSE)</f>
        <v>Podpora sociálnej integrácie osôb ohrozených chudobou alebo sociálnym vylúčením vrátane najodkázanejších osôb a detí</v>
      </c>
      <c r="G31" s="4" t="s">
        <v>12</v>
      </c>
      <c r="H31" s="4" t="s">
        <v>22</v>
      </c>
      <c r="I31" s="53" t="s">
        <v>465</v>
      </c>
      <c r="J31" s="22" t="s">
        <v>23</v>
      </c>
      <c r="K31" s="22" t="str">
        <f t="shared" si="2"/>
        <v>ESO4.124P4 Záruka pre mladých MPSVR SR</v>
      </c>
      <c r="L31" s="55">
        <f>VLOOKUP(K31,alokácie_šč[[Help]:[Alokácia ŠC]],2,FALSE)</f>
        <v>68765510</v>
      </c>
    </row>
    <row r="32" spans="1:12" ht="73.5" customHeight="1" x14ac:dyDescent="0.25">
      <c r="A32" s="22" t="s">
        <v>77</v>
      </c>
      <c r="B32" s="22" t="s">
        <v>54</v>
      </c>
      <c r="C32" s="31">
        <v>45324</v>
      </c>
      <c r="D32" s="25">
        <v>10089960.65</v>
      </c>
      <c r="E32" s="4" t="s">
        <v>11</v>
      </c>
      <c r="F32" s="4" t="str">
        <f>VLOOKUP(DB_pre_alokaciu[[#This Row],[Špecifický cieľ (kód)]],legenda!$G$2:$I$34,2,FALSE)</f>
        <v>Zlepšenie prístupu k zamestnaniu a aktivačným opatreniam pre všetkých uchádzačov o zamestnanie, predovšetkým mladých ľudí, a to najmä vykonávaním záruky pre mladých ľudí, pre dlhodobo nezamestnaných a znevýhodnené skupiny na trhu práce a neaktívne osoby, ako aj prostredníctvom podpory samostatnej zárobkovej činnosti a sociálneho hospodárstva;</v>
      </c>
      <c r="G32" s="4" t="s">
        <v>12</v>
      </c>
      <c r="H32" s="4" t="s">
        <v>13</v>
      </c>
      <c r="I32" s="4" t="s">
        <v>465</v>
      </c>
      <c r="J32" s="4" t="s">
        <v>26</v>
      </c>
      <c r="K32" s="22" t="str">
        <f t="shared" si="2"/>
        <v>ESO4.14P1 Adaptabilný a prístupný trh práceMPSVR SR</v>
      </c>
      <c r="L32" s="55">
        <f>VLOOKUP(K32,alokácie_šč[[Help]:[Alokácia ŠC]],2,FALSE)</f>
        <v>398657044</v>
      </c>
    </row>
    <row r="33" spans="1:12" ht="73.5" customHeight="1" x14ac:dyDescent="0.25">
      <c r="A33" s="22" t="s">
        <v>77</v>
      </c>
      <c r="B33" s="22" t="s">
        <v>54</v>
      </c>
      <c r="C33" s="31">
        <v>45324</v>
      </c>
      <c r="D33" s="56">
        <v>10909118</v>
      </c>
      <c r="E33" s="22" t="s">
        <v>11</v>
      </c>
      <c r="F33" s="4" t="str">
        <f>VLOOKUP(DB_pre_alokaciu[[#This Row],[Špecifický cieľ (kód)]],legenda!$G$2:$I$34,2,FALSE)</f>
        <v>Zlepšenie prístupu k zamestnaniu a aktivačným opatreniam pre všetkých uchádzačov o zamestnanie, predovšetkým mladých ľudí, a to najmä vykonávaním záruky pre mladých ľudí, pre dlhodobo nezamestnaných a znevýhodnené skupiny na trhu práce a neaktívne osoby, ako aj prostredníctvom podpory samostatnej zárobkovej činnosti a sociálneho hospodárstva;</v>
      </c>
      <c r="G33" s="22" t="s">
        <v>12</v>
      </c>
      <c r="H33" s="4" t="s">
        <v>22</v>
      </c>
      <c r="I33" s="22" t="s">
        <v>465</v>
      </c>
      <c r="J33" s="22" t="s">
        <v>26</v>
      </c>
      <c r="K33" s="22" t="str">
        <f t="shared" si="2"/>
        <v>ESO4.14P4 Záruka pre mladých MPSVR SR</v>
      </c>
      <c r="L33" s="55">
        <f>VLOOKUP(K33,alokácie_šč[[Help]:[Alokácia ŠC]],2,FALSE)</f>
        <v>198802012</v>
      </c>
    </row>
    <row r="34" spans="1:12" ht="73.5" customHeight="1" x14ac:dyDescent="0.25">
      <c r="A34" s="22" t="s">
        <v>232</v>
      </c>
      <c r="B34" s="22" t="s">
        <v>40</v>
      </c>
      <c r="C34" s="31">
        <v>45348</v>
      </c>
      <c r="D34" s="56">
        <v>10965000</v>
      </c>
      <c r="E34" s="4" t="s">
        <v>11</v>
      </c>
      <c r="F34" s="4" t="str">
        <f>VLOOKUP(DB_pre_alokaciu[[#This Row],[Špecifický cieľ (kód)]],legenda!$G$2:$I$34,2,FALSE)</f>
        <v>Zlepšenie prístupu k zamestnaniu a aktivačným opatreniam pre všetkých uchádzačov o zamestnanie, predovšetkým mladých ľudí, a to najmä vykonávaním záruky pre mladých ľudí, pre dlhodobo nezamestnaných a znevýhodnené skupiny na trhu práce a neaktívne osoby, ako aj prostredníctvom podpory samostatnej zárobkovej činnosti a sociálneho hospodárstva;</v>
      </c>
      <c r="G34" s="4" t="s">
        <v>12</v>
      </c>
      <c r="H34" s="4" t="s">
        <v>13</v>
      </c>
      <c r="I34" s="4" t="s">
        <v>465</v>
      </c>
      <c r="J34" s="4" t="s">
        <v>15</v>
      </c>
      <c r="K34" s="22" t="str">
        <f t="shared" si="2"/>
        <v>ESO4.14P1 Adaptabilný a prístupný trh práceMPSVR SR</v>
      </c>
      <c r="L34" s="55">
        <f>VLOOKUP(K34,alokácie_šč[[Help]:[Alokácia ŠC]],2,FALSE)</f>
        <v>398657044</v>
      </c>
    </row>
    <row r="35" spans="1:12" ht="73.5" customHeight="1" x14ac:dyDescent="0.25">
      <c r="A35" s="4" t="s">
        <v>227</v>
      </c>
      <c r="B35" s="22" t="s">
        <v>40</v>
      </c>
      <c r="C35" s="31">
        <v>45482</v>
      </c>
      <c r="D35" s="25">
        <v>1685982</v>
      </c>
      <c r="E35" s="22" t="s">
        <v>16</v>
      </c>
      <c r="F35" s="4" t="str">
        <f>VLOOKUP(DB_pre_alokaciu[[#This Row],[Špecifický cieľ (kód)]],legenda!$G$2:$I$34,2,FALSE)</f>
        <v>Modernizácia inštitúcií a služieb trhu práce s cieľom posúdiť a predvídať potreby v oblasti zručností a zabezpečiť včasnú a cielenú pomoc a podporu v záujme zosúladenia ponuky s potrebami trhu práce, ako aj pri prechodoch medzi zamestnaniami a mobilite</v>
      </c>
      <c r="G35" s="22" t="s">
        <v>12</v>
      </c>
      <c r="H35" s="4" t="s">
        <v>13</v>
      </c>
      <c r="I35" s="22" t="s">
        <v>465</v>
      </c>
      <c r="J35" s="22" t="s">
        <v>257</v>
      </c>
      <c r="K35" s="22" t="str">
        <f t="shared" si="2"/>
        <v>ESO4.24P1 Adaptabilný a prístupný trh práceMPSVR SR</v>
      </c>
      <c r="L35" s="55">
        <f>VLOOKUP(K35,alokácie_šč[[Help]:[Alokácia ŠC]],2,FALSE)</f>
        <v>58700000</v>
      </c>
    </row>
    <row r="36" spans="1:12" ht="73.5" customHeight="1" x14ac:dyDescent="0.25">
      <c r="A36" s="4" t="s">
        <v>227</v>
      </c>
      <c r="B36" s="22" t="s">
        <v>40</v>
      </c>
      <c r="C36" s="31">
        <v>45482</v>
      </c>
      <c r="D36" s="25">
        <v>4169120</v>
      </c>
      <c r="E36" s="22" t="s">
        <v>18</v>
      </c>
      <c r="F36" s="4" t="str">
        <f>VLOOKUP(DB_pre_alokaciu[[#This Row],[Špecifický cieľ (kód)]],legenda!$G$2:$I$34,2,FALSE)</f>
        <v>Podpora adaptácie pracovníkov, podnikov a podnikateľov na zmeny, ako aj aktívneho a zdravého starnutia a zdravého a vhodne prispôsobeného pracovného prostredia, ktoré rieši zdravotné riziká</v>
      </c>
      <c r="G36" s="22" t="s">
        <v>12</v>
      </c>
      <c r="H36" s="4" t="s">
        <v>19</v>
      </c>
      <c r="I36" s="22" t="s">
        <v>465</v>
      </c>
      <c r="J36" s="22" t="s">
        <v>257</v>
      </c>
      <c r="K36" s="22" t="str">
        <f t="shared" si="2"/>
        <v>ESO4.44P3 Zručnosti pre lepšiu adaptabilitu a inklúziuMPSVR SR</v>
      </c>
      <c r="L36" s="55">
        <f>VLOOKUP(K36,alokácie_šč[[Help]:[Alokácia ŠC]],2,FALSE)</f>
        <v>92320000</v>
      </c>
    </row>
    <row r="37" spans="1:12" ht="73.5" customHeight="1" x14ac:dyDescent="0.25">
      <c r="A37" s="22" t="s">
        <v>336</v>
      </c>
      <c r="B37" s="22" t="s">
        <v>40</v>
      </c>
      <c r="C37" s="31">
        <v>45731</v>
      </c>
      <c r="D37" s="25">
        <v>691764</v>
      </c>
      <c r="E37" s="22" t="s">
        <v>56</v>
      </c>
      <c r="F37" s="4" t="str">
        <f>VLOOKUP(DB_pre_alokaciu[[#This Row],[Špecifický cieľ (kód)]],legenda!$G$2:$I$34,2,FALSE)</f>
        <v>Zvyšovanie účinnosti a inkluzívnosti trhov práce a
prístupu ku kvalitnému zamestnaniu rozvíjaním sociálnej
infraštruktúry a podporou sociálneho hospodárstvaZvyšovanie účinnosti a inkluzívnosti trhov práce a</v>
      </c>
      <c r="G37" s="22" t="s">
        <v>12</v>
      </c>
      <c r="H37" s="4" t="s">
        <v>13</v>
      </c>
      <c r="I37" s="22" t="s">
        <v>462</v>
      </c>
      <c r="J37" s="22" t="s">
        <v>17</v>
      </c>
      <c r="K37" s="22" t="str">
        <f t="shared" si="2"/>
        <v>RSO4.14P1 Adaptabilný a prístupný trh práceMPSVR SR</v>
      </c>
      <c r="L37" s="55">
        <f>VLOOKUP(K37,alokácie_šč[[Help]:[Alokácia ŠC]],2,FALSE)</f>
        <v>51206450</v>
      </c>
    </row>
    <row r="38" spans="1:12" ht="73.5" customHeight="1" x14ac:dyDescent="0.25">
      <c r="A38" s="22" t="s">
        <v>334</v>
      </c>
      <c r="B38" s="4" t="s">
        <v>12</v>
      </c>
      <c r="C38" s="27">
        <v>45149</v>
      </c>
      <c r="D38" s="25">
        <v>56505000</v>
      </c>
      <c r="E38" s="4" t="s">
        <v>21</v>
      </c>
      <c r="F38" s="4" t="str">
        <f>VLOOKUP(DB_pre_alokaciu[[#This Row],[Špecifický cieľ (kód)]],legenda!$G$2:$I$34,2,FALSE)</f>
        <v>Podpora sociálnej integrácie osôb ohrozených chudobou alebo sociálnym vylúčením vrátane najodkázanejších osôb a detí</v>
      </c>
      <c r="G38" s="4" t="s">
        <v>12</v>
      </c>
      <c r="H38" s="4" t="s">
        <v>25</v>
      </c>
      <c r="I38" s="4" t="s">
        <v>465</v>
      </c>
      <c r="J38" s="4" t="s">
        <v>258</v>
      </c>
      <c r="K38" s="22" t="str">
        <f t="shared" si="2"/>
        <v>ESO4.124P5 Aktívne začlenenie a dostupné službyMPSVR SR</v>
      </c>
      <c r="L38" s="55">
        <f>VLOOKUP(K38,alokácie_šč[[Help]:[Alokácia ŠC]],2,FALSE)</f>
        <v>195250000</v>
      </c>
    </row>
    <row r="39" spans="1:12" ht="73.5" customHeight="1" x14ac:dyDescent="0.25">
      <c r="A39" s="22" t="s">
        <v>334</v>
      </c>
      <c r="B39" s="4" t="s">
        <v>12</v>
      </c>
      <c r="C39" s="27">
        <v>45149</v>
      </c>
      <c r="D39" s="25">
        <v>35000000</v>
      </c>
      <c r="E39" s="4" t="s">
        <v>30</v>
      </c>
      <c r="F39" s="4" t="str">
        <f>VLOOKUP(DB_pre_alokaciu[[#This Row],[Špecifický cieľ (kód)]],legenda!$G$2:$I$34,2,FALSE)</f>
        <v>Podpora aktívneho začlenenia s cieľom podporovať rovnosť príležitostí, nediskrimináciu a aktívnu účasť a zlepšenie zamestnateľnosti, najmä v prípade znevýhodnených skupín</v>
      </c>
      <c r="G39" s="4" t="s">
        <v>12</v>
      </c>
      <c r="H39" s="4" t="s">
        <v>25</v>
      </c>
      <c r="I39" s="4" t="s">
        <v>465</v>
      </c>
      <c r="J39" s="4" t="s">
        <v>26</v>
      </c>
      <c r="K39" s="22" t="str">
        <f t="shared" si="2"/>
        <v>ESO4.84P5 Aktívne začlenenie a dostupné službyMPSVR SR</v>
      </c>
      <c r="L39" s="55">
        <f>VLOOKUP(K39,alokácie_šč[[Help]:[Alokácia ŠC]],2,FALSE)</f>
        <v>140055000</v>
      </c>
    </row>
    <row r="40" spans="1:12" ht="73.5" customHeight="1" x14ac:dyDescent="0.25">
      <c r="A40" s="53" t="s">
        <v>341</v>
      </c>
      <c r="B40" s="22" t="s">
        <v>54</v>
      </c>
      <c r="C40" s="31" t="s">
        <v>245</v>
      </c>
      <c r="D40" s="25">
        <v>5000000</v>
      </c>
      <c r="E40" s="22" t="s">
        <v>11</v>
      </c>
      <c r="F40" s="4" t="str">
        <f>VLOOKUP(DB_pre_alokaciu[[#This Row],[Špecifický cieľ (kód)]],legenda!$G$2:$I$34,2,FALSE)</f>
        <v>Zlepšenie prístupu k zamestnaniu a aktivačným opatreniam pre všetkých uchádzačov o zamestnanie, predovšetkým mladých ľudí, a to najmä vykonávaním záruky pre mladých ľudí, pre dlhodobo nezamestnaných a znevýhodnené skupiny na trhu práce a neaktívne osoby, ako aj prostredníctvom podpory samostatnej zárobkovej činnosti a sociálneho hospodárstva;</v>
      </c>
      <c r="G40" s="22" t="s">
        <v>12</v>
      </c>
      <c r="H40" s="4" t="s">
        <v>35</v>
      </c>
      <c r="I40" s="22" t="s">
        <v>464</v>
      </c>
      <c r="J40" s="22" t="s">
        <v>15</v>
      </c>
      <c r="K40" s="22" t="str">
        <f t="shared" si="2"/>
        <v>ESO4.14P7 Sociálne inovácie a experimenty MPSVR SR</v>
      </c>
      <c r="L40" s="55">
        <f>VLOOKUP(K40,alokácie_šč[[Help]:[Alokácia ŠC]],2,FALSE)</f>
        <v>26530000</v>
      </c>
    </row>
    <row r="41" spans="1:12" s="54" customFormat="1" ht="73.5" customHeight="1" x14ac:dyDescent="0.25">
      <c r="A41" s="53" t="s">
        <v>349</v>
      </c>
      <c r="B41" s="53" t="s">
        <v>350</v>
      </c>
      <c r="C41" s="60" t="s">
        <v>230</v>
      </c>
      <c r="D41" s="93"/>
      <c r="E41" s="53" t="s">
        <v>21</v>
      </c>
      <c r="F41" s="58" t="s">
        <v>147</v>
      </c>
      <c r="G41" s="53" t="s">
        <v>12</v>
      </c>
      <c r="H41" s="58" t="s">
        <v>22</v>
      </c>
      <c r="I41" s="53" t="s">
        <v>464</v>
      </c>
      <c r="J41" s="53" t="s">
        <v>23</v>
      </c>
      <c r="K41" s="53" t="str">
        <f t="shared" ref="K41" si="3">CONCATENATE(E41,H41,G41)</f>
        <v>ESO4.124P4 Záruka pre mladých MPSVR SR</v>
      </c>
      <c r="L41" s="97">
        <f>VLOOKUP(K41,alokácie_šč[[Help]:[Alokácia ŠC]],2,FALSE)</f>
        <v>68765510</v>
      </c>
    </row>
    <row r="42" spans="1:12" ht="73.5" customHeight="1" x14ac:dyDescent="0.25">
      <c r="A42" s="22" t="s">
        <v>81</v>
      </c>
      <c r="B42" s="22" t="s">
        <v>12</v>
      </c>
      <c r="C42" s="31">
        <v>45239</v>
      </c>
      <c r="D42" s="25">
        <v>8215553.2800000003</v>
      </c>
      <c r="E42" s="22" t="s">
        <v>18</v>
      </c>
      <c r="F42" s="4" t="str">
        <f>VLOOKUP(DB_pre_alokaciu[[#This Row],[Špecifický cieľ (kód)]],legenda!$G$2:$I$34,2,FALSE)</f>
        <v>Podpora adaptácie pracovníkov, podnikov a podnikateľov na zmeny, ako aj aktívneho a zdravého starnutia a zdravého a vhodne prispôsobeného pracovného prostredia, ktoré rieši zdravotné riziká</v>
      </c>
      <c r="G42" s="22" t="s">
        <v>12</v>
      </c>
      <c r="H42" s="4" t="s">
        <v>19</v>
      </c>
      <c r="I42" s="22" t="s">
        <v>465</v>
      </c>
      <c r="J42" s="4" t="s">
        <v>257</v>
      </c>
      <c r="K42" s="22" t="str">
        <f t="shared" si="2"/>
        <v>ESO4.44P3 Zručnosti pre lepšiu adaptabilitu a inklúziuMPSVR SR</v>
      </c>
      <c r="L42" s="55">
        <f>VLOOKUP(K42,alokácie_šč[[Help]:[Alokácia ŠC]],2,FALSE)</f>
        <v>92320000</v>
      </c>
    </row>
    <row r="43" spans="1:12" ht="73.5" customHeight="1" x14ac:dyDescent="0.25">
      <c r="A43" s="22" t="s">
        <v>81</v>
      </c>
      <c r="B43" s="22" t="s">
        <v>12</v>
      </c>
      <c r="C43" s="31">
        <v>45239</v>
      </c>
      <c r="D43" s="25">
        <v>5375682.2000000002</v>
      </c>
      <c r="E43" s="22" t="s">
        <v>30</v>
      </c>
      <c r="F43" s="4" t="str">
        <f>VLOOKUP(DB_pre_alokaciu[[#This Row],[Špecifický cieľ (kód)]],legenda!$G$2:$I$34,2,FALSE)</f>
        <v>Podpora aktívneho začlenenia s cieľom podporovať rovnosť príležitostí, nediskrimináciu a aktívnu účasť a zlepšenie zamestnateľnosti, najmä v prípade znevýhodnených skupín</v>
      </c>
      <c r="G43" s="22" t="s">
        <v>12</v>
      </c>
      <c r="H43" s="4" t="s">
        <v>25</v>
      </c>
      <c r="I43" s="22" t="s">
        <v>465</v>
      </c>
      <c r="J43" s="4" t="s">
        <v>257</v>
      </c>
      <c r="K43" s="22" t="str">
        <f t="shared" si="2"/>
        <v>ESO4.84P5 Aktívne začlenenie a dostupné službyMPSVR SR</v>
      </c>
      <c r="L43" s="55">
        <f>VLOOKUP(K43,alokácie_šč[[Help]:[Alokácia ŠC]],2,FALSE)</f>
        <v>140055000</v>
      </c>
    </row>
    <row r="44" spans="1:12" ht="73.5" customHeight="1" x14ac:dyDescent="0.25">
      <c r="A44" s="22" t="s">
        <v>82</v>
      </c>
      <c r="B44" s="22" t="s">
        <v>83</v>
      </c>
      <c r="C44" s="31">
        <v>45254</v>
      </c>
      <c r="D44" s="25">
        <v>1832127.94</v>
      </c>
      <c r="E44" s="22" t="s">
        <v>30</v>
      </c>
      <c r="F44" s="4" t="str">
        <f>VLOOKUP(DB_pre_alokaciu[[#This Row],[Špecifický cieľ (kód)]],legenda!$G$2:$I$34,2,FALSE)</f>
        <v>Podpora aktívneho začlenenia s cieľom podporovať rovnosť príležitostí, nediskrimináciu a aktívnu účasť a zlepšenie zamestnateľnosti, najmä v prípade znevýhodnených skupín</v>
      </c>
      <c r="G44" s="22" t="s">
        <v>12</v>
      </c>
      <c r="H44" s="4" t="s">
        <v>25</v>
      </c>
      <c r="I44" s="22" t="s">
        <v>465</v>
      </c>
      <c r="J44" s="4" t="s">
        <v>15</v>
      </c>
      <c r="K44" s="22" t="str">
        <f t="shared" si="2"/>
        <v>ESO4.84P5 Aktívne začlenenie a dostupné službyMPSVR SR</v>
      </c>
      <c r="L44" s="55">
        <f>VLOOKUP(K44,alokácie_šč[[Help]:[Alokácia ŠC]],2,FALSE)</f>
        <v>140055000</v>
      </c>
    </row>
    <row r="45" spans="1:12" ht="73.5" customHeight="1" x14ac:dyDescent="0.25">
      <c r="A45" s="22" t="s">
        <v>264</v>
      </c>
      <c r="B45" s="22" t="s">
        <v>95</v>
      </c>
      <c r="C45" s="31" t="s">
        <v>242</v>
      </c>
      <c r="D45" s="25">
        <v>4700000</v>
      </c>
      <c r="E45" s="22" t="s">
        <v>30</v>
      </c>
      <c r="F45" s="4" t="str">
        <f>VLOOKUP(DB_pre_alokaciu[[#This Row],[Špecifický cieľ (kód)]],legenda!$G$2:$I$34,2,FALSE)</f>
        <v>Podpora aktívneho začlenenia s cieľom podporovať rovnosť príležitostí, nediskrimináciu a aktívnu účasť a zlepšenie zamestnateľnosti, najmä v prípade znevýhodnených skupín</v>
      </c>
      <c r="G45" s="22" t="s">
        <v>12</v>
      </c>
      <c r="H45" s="4" t="s">
        <v>25</v>
      </c>
      <c r="I45" s="22" t="s">
        <v>464</v>
      </c>
      <c r="J45" s="22" t="s">
        <v>214</v>
      </c>
      <c r="K45" s="22" t="str">
        <f t="shared" si="2"/>
        <v>ESO4.84P5 Aktívne začlenenie a dostupné službyMPSVR SR</v>
      </c>
      <c r="L45" s="55">
        <f>VLOOKUP(K45,alokácie_šč[[Help]:[Alokácia ŠC]],2,FALSE)</f>
        <v>140055000</v>
      </c>
    </row>
    <row r="46" spans="1:12" ht="73.5" customHeight="1" x14ac:dyDescent="0.25">
      <c r="A46" s="22" t="s">
        <v>93</v>
      </c>
      <c r="B46" s="22" t="s">
        <v>239</v>
      </c>
      <c r="C46" s="27">
        <v>45260</v>
      </c>
      <c r="D46" s="25">
        <v>7901986</v>
      </c>
      <c r="E46" s="22" t="s">
        <v>16</v>
      </c>
      <c r="F46" s="4" t="str">
        <f>VLOOKUP(DB_pre_alokaciu[[#This Row],[Špecifický cieľ (kód)]],legenda!$G$2:$I$34,2,FALSE)</f>
        <v>Modernizácia inštitúcií a služieb trhu práce s cieľom posúdiť a predvídať potreby v oblasti zručností a zabezpečiť včasnú a cielenú pomoc a podporu v záujme zosúladenia ponuky s potrebami trhu práce, ako aj pri prechodoch medzi zamestnaniami a mobilite</v>
      </c>
      <c r="G46" s="22" t="s">
        <v>12</v>
      </c>
      <c r="H46" s="4" t="s">
        <v>13</v>
      </c>
      <c r="I46" s="53" t="s">
        <v>465</v>
      </c>
      <c r="J46" s="4" t="s">
        <v>31</v>
      </c>
      <c r="K46" s="22" t="str">
        <f t="shared" si="2"/>
        <v>ESO4.24P1 Adaptabilný a prístupný trh práceMPSVR SR</v>
      </c>
      <c r="L46" s="55">
        <f>VLOOKUP(K46,alokácie_šč[[Help]:[Alokácia ŠC]],2,FALSE)</f>
        <v>58700000</v>
      </c>
    </row>
    <row r="47" spans="1:12" ht="73.5" customHeight="1" x14ac:dyDescent="0.25">
      <c r="A47" s="22" t="s">
        <v>94</v>
      </c>
      <c r="B47" s="22" t="s">
        <v>40</v>
      </c>
      <c r="C47" s="31">
        <v>45281</v>
      </c>
      <c r="D47" s="25">
        <v>86282809</v>
      </c>
      <c r="E47" s="22" t="s">
        <v>24</v>
      </c>
      <c r="F47" s="4" t="str">
        <f>VLOOKUP(DB_pre_alokaciu[[#This Row],[Špecifický cieľ (kód)]],legenda!$G$2:$I$34,2,FALSE)</f>
        <v>Zlepšovanie rovného a včasného prístupu ku kvalitným, udržateľným a cenovo dostupným službám vrátane služieb, ktoré podporujú prístup k bývaniu a individualizovanú starostlivosť vrátane zdravotnej starostlivosti; modernizácia systémov sociálnej ochrany, vrátane podpory prístupu k sociálnej ochrane, s osobitným zameraním na deti a znevýhodnené skupiny; zlepšovanie prístupnosti, a to aj pre osoby so zdravotným postihnutím, účinnosti a odolnosti systémov zdravotnej starostlivosti a služieb dlhodobej starostlivosti</v>
      </c>
      <c r="G47" s="22" t="s">
        <v>12</v>
      </c>
      <c r="H47" s="4" t="s">
        <v>25</v>
      </c>
      <c r="I47" s="22" t="s">
        <v>465</v>
      </c>
      <c r="J47" s="4" t="s">
        <v>258</v>
      </c>
      <c r="K47" s="22" t="str">
        <f t="shared" si="2"/>
        <v>ESO4.114P5 Aktívne začlenenie a dostupné službyMPSVR SR</v>
      </c>
      <c r="L47" s="55">
        <f>VLOOKUP(K47,alokácie_šč[[Help]:[Alokácia ŠC]],2,FALSE)</f>
        <v>158850355</v>
      </c>
    </row>
    <row r="48" spans="1:12" s="54" customFormat="1" ht="73.5" customHeight="1" x14ac:dyDescent="0.25">
      <c r="A48" s="53" t="s">
        <v>347</v>
      </c>
      <c r="B48" s="53" t="s">
        <v>40</v>
      </c>
      <c r="C48" s="60" t="s">
        <v>230</v>
      </c>
      <c r="D48" s="56"/>
      <c r="E48" s="53" t="s">
        <v>30</v>
      </c>
      <c r="F48" s="58" t="s">
        <v>158</v>
      </c>
      <c r="G48" s="53" t="s">
        <v>12</v>
      </c>
      <c r="H48" s="58" t="s">
        <v>35</v>
      </c>
      <c r="I48" s="53" t="s">
        <v>464</v>
      </c>
      <c r="J48" s="58" t="s">
        <v>74</v>
      </c>
      <c r="K48" s="53" t="str">
        <f t="shared" ref="K48" si="4">CONCATENATE(E48,H48,G48)</f>
        <v>ESO4.84P7 Sociálne inovácie a experimenty MPSVR SR</v>
      </c>
      <c r="L48" s="97">
        <f>VLOOKUP(K48,alokácie_šč[[Help]:[Alokácia ŠC]],2,FALSE)</f>
        <v>26655000</v>
      </c>
    </row>
    <row r="49" spans="1:12" ht="73.5" customHeight="1" x14ac:dyDescent="0.25">
      <c r="A49" s="22" t="s">
        <v>241</v>
      </c>
      <c r="B49" s="4" t="s">
        <v>95</v>
      </c>
      <c r="C49" s="31">
        <v>45645</v>
      </c>
      <c r="D49" s="25">
        <v>9010439</v>
      </c>
      <c r="E49" s="22" t="s">
        <v>30</v>
      </c>
      <c r="F49" s="4" t="str">
        <f>VLOOKUP(DB_pre_alokaciu[[#This Row],[Špecifický cieľ (kód)]],legenda!$G$2:$I$34,2,FALSE)</f>
        <v>Podpora aktívneho začlenenia s cieľom podporovať rovnosť príležitostí, nediskrimináciu a aktívnu účasť a zlepšenie zamestnateľnosti, najmä v prípade znevýhodnených skupín</v>
      </c>
      <c r="G49" s="22" t="s">
        <v>12</v>
      </c>
      <c r="H49" s="4" t="s">
        <v>25</v>
      </c>
      <c r="I49" s="22" t="s">
        <v>465</v>
      </c>
      <c r="J49" s="22" t="s">
        <v>258</v>
      </c>
      <c r="K49" s="22" t="str">
        <f t="shared" si="2"/>
        <v>ESO4.84P5 Aktívne začlenenie a dostupné službyMPSVR SR</v>
      </c>
      <c r="L49" s="55">
        <f>VLOOKUP(K49,alokácie_šč[[Help]:[Alokácia ŠC]],2,FALSE)</f>
        <v>140055000</v>
      </c>
    </row>
    <row r="50" spans="1:12" ht="73.5" customHeight="1" x14ac:dyDescent="0.25">
      <c r="A50" s="22" t="s">
        <v>305</v>
      </c>
      <c r="B50" s="22" t="s">
        <v>278</v>
      </c>
      <c r="C50" s="27">
        <v>45615</v>
      </c>
      <c r="D50" s="56">
        <v>7301705.3099999996</v>
      </c>
      <c r="E50" s="4" t="s">
        <v>11</v>
      </c>
      <c r="F50" s="4" t="str">
        <f>VLOOKUP(DB_pre_alokaciu[[#This Row],[Špecifický cieľ (kód)]],legenda!$G$2:$I$34,2,FALSE)</f>
        <v>Zlepšenie prístupu k zamestnaniu a aktivačným opatreniam pre všetkých uchádzačov o zamestnanie, predovšetkým mladých ľudí, a to najmä vykonávaním záruky pre mladých ľudí, pre dlhodobo nezamestnaných a znevýhodnené skupiny na trhu práce a neaktívne osoby, ako aj prostredníctvom podpory samostatnej zárobkovej činnosti a sociálneho hospodárstva;</v>
      </c>
      <c r="G50" s="4" t="s">
        <v>12</v>
      </c>
      <c r="H50" s="4" t="s">
        <v>13</v>
      </c>
      <c r="I50" s="53" t="s">
        <v>465</v>
      </c>
      <c r="J50" s="4" t="s">
        <v>260</v>
      </c>
      <c r="K50" s="22" t="str">
        <f t="shared" si="2"/>
        <v>ESO4.14P1 Adaptabilný a prístupný trh práceMPSVR SR</v>
      </c>
      <c r="L50" s="55">
        <f>VLOOKUP(K50,alokácie_šč[[Help]:[Alokácia ŠC]],2,FALSE)</f>
        <v>398657044</v>
      </c>
    </row>
    <row r="51" spans="1:12" ht="73.5" customHeight="1" x14ac:dyDescent="0.25">
      <c r="A51" s="22" t="s">
        <v>98</v>
      </c>
      <c r="B51" s="22" t="s">
        <v>99</v>
      </c>
      <c r="C51" s="31">
        <v>45271</v>
      </c>
      <c r="D51" s="56">
        <v>12248830.119999999</v>
      </c>
      <c r="E51" s="4" t="s">
        <v>67</v>
      </c>
      <c r="F51" s="4" t="str">
        <f>VLOOKUP(DB_pre_alokaciu[[#This Row],[Špecifický cieľ (kód)]],legenda!$G$2:$I$34,2,FALSE)</f>
        <v>Umožnenie regiónom a ľuďom riešiť dôsledky v sociálnej, hospodárskej a environmentálnej oblasti, ako aj v oblasti zamestnanosti spôsobené transformáciou smerom k energetickým a klimatickým cieľom Únie na rok 2030 a k dosiahnutiu cieľa klimaticky neutrálneho hospodárstva Únie do roku 2050 na základe Parížskej dohody</v>
      </c>
      <c r="G51" s="4" t="s">
        <v>12</v>
      </c>
      <c r="H51" s="4" t="s">
        <v>68</v>
      </c>
      <c r="I51" s="4" t="s">
        <v>465</v>
      </c>
      <c r="J51" s="4" t="s">
        <v>15</v>
      </c>
      <c r="K51" s="22" t="str">
        <f t="shared" si="2"/>
        <v>JSO8.18P1 Fond na spravodlivú transformáciuMPSVR SR</v>
      </c>
      <c r="L51" s="55">
        <f>VLOOKUP(K51,alokácie_šč[[Help]:[Alokácia ŠC]],2,FALSE)</f>
        <v>29538310</v>
      </c>
    </row>
    <row r="52" spans="1:12" ht="73.5" customHeight="1" x14ac:dyDescent="0.25">
      <c r="A52" s="22" t="s">
        <v>103</v>
      </c>
      <c r="B52" s="22" t="s">
        <v>40</v>
      </c>
      <c r="C52" s="31">
        <v>45356</v>
      </c>
      <c r="D52" s="25">
        <v>84769680</v>
      </c>
      <c r="E52" s="4" t="s">
        <v>11</v>
      </c>
      <c r="F52" s="4" t="str">
        <f>VLOOKUP(DB_pre_alokaciu[[#This Row],[Špecifický cieľ (kód)]],legenda!$G$2:$I$34,2,FALSE)</f>
        <v>Zlepšenie prístupu k zamestnaniu a aktivačným opatreniam pre všetkých uchádzačov o zamestnanie, predovšetkým mladých ľudí, a to najmä vykonávaním záruky pre mladých ľudí, pre dlhodobo nezamestnaných a znevýhodnené skupiny na trhu práce a neaktívne osoby, ako aj prostredníctvom podpory samostatnej zárobkovej činnosti a sociálneho hospodárstva;</v>
      </c>
      <c r="G52" s="4" t="s">
        <v>12</v>
      </c>
      <c r="H52" s="4" t="s">
        <v>13</v>
      </c>
      <c r="I52" s="4" t="s">
        <v>465</v>
      </c>
      <c r="J52" s="4" t="s">
        <v>29</v>
      </c>
      <c r="K52" s="22" t="str">
        <f t="shared" si="2"/>
        <v>ESO4.14P1 Adaptabilný a prístupný trh práceMPSVR SR</v>
      </c>
      <c r="L52" s="55">
        <f>VLOOKUP(K52,alokácie_šč[[Help]:[Alokácia ŠC]],2,FALSE)</f>
        <v>398657044</v>
      </c>
    </row>
    <row r="53" spans="1:12" ht="76.5" x14ac:dyDescent="0.25">
      <c r="A53" s="22" t="s">
        <v>104</v>
      </c>
      <c r="B53" s="22" t="s">
        <v>12</v>
      </c>
      <c r="C53" s="31">
        <v>45309</v>
      </c>
      <c r="D53" s="25">
        <v>57173000</v>
      </c>
      <c r="E53" s="4" t="s">
        <v>105</v>
      </c>
      <c r="F53" s="4" t="str">
        <f>VLOOKUP(DB_pre_alokaciu[[#This Row],[Špecifický cieľ (kód)]],legenda!$G$2:$I$34,2,FALSE)</f>
        <v>Riešenie materiálnej deprivácie</v>
      </c>
      <c r="G53" s="4" t="s">
        <v>12</v>
      </c>
      <c r="H53" s="4" t="s">
        <v>106</v>
      </c>
      <c r="I53" s="4" t="s">
        <v>465</v>
      </c>
      <c r="J53" s="4" t="s">
        <v>26</v>
      </c>
      <c r="K53" s="22" t="str">
        <f t="shared" si="2"/>
        <v>ESO4.134P8 Potravinová a materiálna deprivácia MPSVR SR</v>
      </c>
      <c r="L53" s="55">
        <f>VLOOKUP(K53,alokácie_šč[[Help]:[Alokácia ŠC]],2,FALSE)</f>
        <v>68153000</v>
      </c>
    </row>
    <row r="54" spans="1:12" ht="76.5" x14ac:dyDescent="0.25">
      <c r="A54" s="22" t="s">
        <v>107</v>
      </c>
      <c r="B54" s="22" t="s">
        <v>40</v>
      </c>
      <c r="C54" s="27">
        <v>45272</v>
      </c>
      <c r="D54" s="25">
        <v>5909390</v>
      </c>
      <c r="E54" s="4" t="s">
        <v>30</v>
      </c>
      <c r="F54" s="4" t="str">
        <f>VLOOKUP(DB_pre_alokaciu[[#This Row],[Špecifický cieľ (kód)]],legenda!$G$2:$I$34,2,FALSE)</f>
        <v>Podpora aktívneho začlenenia s cieľom podporovať rovnosť príležitostí, nediskrimináciu a aktívnu účasť a zlepšenie zamestnateľnosti, najmä v prípade znevýhodnených skupín</v>
      </c>
      <c r="G54" s="4" t="s">
        <v>12</v>
      </c>
      <c r="H54" s="4" t="s">
        <v>25</v>
      </c>
      <c r="I54" s="4" t="s">
        <v>465</v>
      </c>
      <c r="J54" s="4" t="s">
        <v>26</v>
      </c>
      <c r="K54" s="22" t="str">
        <f t="shared" si="2"/>
        <v>ESO4.84P5 Aktívne začlenenie a dostupné službyMPSVR SR</v>
      </c>
      <c r="L54" s="55">
        <f>VLOOKUP(K54,alokácie_šč[[Help]:[Alokácia ŠC]],2,FALSE)</f>
        <v>140055000</v>
      </c>
    </row>
    <row r="55" spans="1:12" ht="73.5" customHeight="1" x14ac:dyDescent="0.25">
      <c r="A55" s="22" t="s">
        <v>273</v>
      </c>
      <c r="B55" s="22" t="s">
        <v>239</v>
      </c>
      <c r="C55" s="31">
        <v>45644</v>
      </c>
      <c r="D55" s="25">
        <v>3418453</v>
      </c>
      <c r="E55" s="22" t="s">
        <v>30</v>
      </c>
      <c r="F55" s="4" t="str">
        <f>VLOOKUP(DB_pre_alokaciu[[#This Row],[Špecifický cieľ (kód)]],legenda!$G$2:$I$34,2,FALSE)</f>
        <v>Podpora aktívneho začlenenia s cieľom podporovať rovnosť príležitostí, nediskrimináciu a aktívnu účasť a zlepšenie zamestnateľnosti, najmä v prípade znevýhodnených skupín</v>
      </c>
      <c r="G55" s="22" t="s">
        <v>12</v>
      </c>
      <c r="H55" s="4" t="s">
        <v>35</v>
      </c>
      <c r="I55" s="22" t="s">
        <v>465</v>
      </c>
      <c r="J55" s="22" t="s">
        <v>26</v>
      </c>
      <c r="K55" s="22" t="str">
        <f t="shared" si="2"/>
        <v>ESO4.84P7 Sociálne inovácie a experimenty MPSVR SR</v>
      </c>
      <c r="L55" s="55">
        <f>VLOOKUP(K55,alokácie_šč[[Help]:[Alokácia ŠC]],2,FALSE)</f>
        <v>26655000</v>
      </c>
    </row>
    <row r="56" spans="1:12" ht="73.5" customHeight="1" x14ac:dyDescent="0.25">
      <c r="A56" s="22" t="s">
        <v>108</v>
      </c>
      <c r="B56" s="22" t="s">
        <v>109</v>
      </c>
      <c r="C56" s="31">
        <v>45282</v>
      </c>
      <c r="D56" s="25">
        <v>1769531.59</v>
      </c>
      <c r="E56" s="22" t="s">
        <v>21</v>
      </c>
      <c r="F56" s="4" t="str">
        <f>VLOOKUP(DB_pre_alokaciu[[#This Row],[Špecifický cieľ (kód)]],legenda!$G$2:$I$34,2,FALSE)</f>
        <v>Podpora sociálnej integrácie osôb ohrozených chudobou alebo sociálnym vylúčením vrátane najodkázanejších osôb a detí</v>
      </c>
      <c r="G56" s="22" t="s">
        <v>12</v>
      </c>
      <c r="H56" s="4" t="s">
        <v>22</v>
      </c>
      <c r="I56" s="22" t="s">
        <v>465</v>
      </c>
      <c r="J56" s="22" t="s">
        <v>31</v>
      </c>
      <c r="K56" s="22" t="str">
        <f t="shared" ref="K56:K90" si="5">CONCATENATE(E56,H56,G56)</f>
        <v>ESO4.124P4 Záruka pre mladých MPSVR SR</v>
      </c>
      <c r="L56" s="55">
        <f>VLOOKUP(K56,alokácie_šč[[Help]:[Alokácia ŠC]],2,FALSE)</f>
        <v>68765510</v>
      </c>
    </row>
    <row r="57" spans="1:12" ht="73.5" customHeight="1" x14ac:dyDescent="0.25">
      <c r="A57" s="22" t="s">
        <v>312</v>
      </c>
      <c r="B57" s="22" t="s">
        <v>313</v>
      </c>
      <c r="C57" s="31" t="s">
        <v>242</v>
      </c>
      <c r="D57" s="25">
        <v>2042275</v>
      </c>
      <c r="E57" s="22" t="s">
        <v>30</v>
      </c>
      <c r="F57" s="4" t="str">
        <f>VLOOKUP(DB_pre_alokaciu[[#This Row],[Špecifický cieľ (kód)]],legenda!$G$2:$I$34,2,FALSE)</f>
        <v>Podpora aktívneho začlenenia s cieľom podporovať rovnosť príležitostí, nediskrimináciu a aktívnu účasť a zlepšenie zamestnateľnosti, najmä v prípade znevýhodnených skupín</v>
      </c>
      <c r="G57" s="22" t="s">
        <v>12</v>
      </c>
      <c r="H57" s="4" t="s">
        <v>25</v>
      </c>
      <c r="I57" s="53" t="s">
        <v>462</v>
      </c>
      <c r="J57" s="22" t="s">
        <v>74</v>
      </c>
      <c r="K57" s="22" t="str">
        <f t="shared" si="5"/>
        <v>ESO4.84P5 Aktívne začlenenie a dostupné službyMPSVR SR</v>
      </c>
      <c r="L57" s="55">
        <f>VLOOKUP(K57,alokácie_šč[[Help]:[Alokácia ŠC]],2,FALSE)</f>
        <v>140055000</v>
      </c>
    </row>
    <row r="58" spans="1:12" ht="73.5" customHeight="1" x14ac:dyDescent="0.25">
      <c r="A58" s="22" t="s">
        <v>110</v>
      </c>
      <c r="B58" s="22" t="s">
        <v>40</v>
      </c>
      <c r="C58" s="31">
        <v>45238</v>
      </c>
      <c r="D58" s="25">
        <v>1275001.7</v>
      </c>
      <c r="E58" s="22" t="s">
        <v>21</v>
      </c>
      <c r="F58" s="4" t="str">
        <f>VLOOKUP(DB_pre_alokaciu[[#This Row],[Špecifický cieľ (kód)]],legenda!$G$2:$I$34,2,FALSE)</f>
        <v>Podpora sociálnej integrácie osôb ohrozených chudobou alebo sociálnym vylúčením vrátane najodkázanejších osôb a detí</v>
      </c>
      <c r="G58" s="22" t="s">
        <v>12</v>
      </c>
      <c r="H58" s="4" t="s">
        <v>25</v>
      </c>
      <c r="I58" s="22" t="s">
        <v>465</v>
      </c>
      <c r="J58" s="22" t="s">
        <v>26</v>
      </c>
      <c r="K58" s="22" t="str">
        <f t="shared" si="5"/>
        <v>ESO4.124P5 Aktívne začlenenie a dostupné službyMPSVR SR</v>
      </c>
      <c r="L58" s="55">
        <f>VLOOKUP(K58,alokácie_šč[[Help]:[Alokácia ŠC]],2,FALSE)</f>
        <v>195250000</v>
      </c>
    </row>
    <row r="59" spans="1:12" ht="73.5" customHeight="1" x14ac:dyDescent="0.25">
      <c r="A59" s="22" t="s">
        <v>253</v>
      </c>
      <c r="B59" s="22" t="s">
        <v>12</v>
      </c>
      <c r="C59" s="27">
        <v>45576</v>
      </c>
      <c r="D59" s="25">
        <v>3034862</v>
      </c>
      <c r="E59" s="22" t="s">
        <v>30</v>
      </c>
      <c r="F59" s="4" t="str">
        <f>VLOOKUP(DB_pre_alokaciu[[#This Row],[Špecifický cieľ (kód)]],legenda!$G$2:$I$34,2,FALSE)</f>
        <v>Podpora aktívneho začlenenia s cieľom podporovať rovnosť príležitostí, nediskrimináciu a aktívnu účasť a zlepšenie zamestnateľnosti, najmä v prípade znevýhodnených skupín</v>
      </c>
      <c r="G59" s="22" t="s">
        <v>12</v>
      </c>
      <c r="H59" s="4" t="s">
        <v>25</v>
      </c>
      <c r="I59" s="22" t="s">
        <v>465</v>
      </c>
      <c r="J59" s="22" t="s">
        <v>258</v>
      </c>
      <c r="K59" s="22" t="str">
        <f t="shared" si="5"/>
        <v>ESO4.84P5 Aktívne začlenenie a dostupné službyMPSVR SR</v>
      </c>
      <c r="L59" s="55">
        <f>VLOOKUP(K59,alokácie_šč[[Help]:[Alokácia ŠC]],2,FALSE)</f>
        <v>140055000</v>
      </c>
    </row>
    <row r="60" spans="1:12" ht="73.5" customHeight="1" x14ac:dyDescent="0.25">
      <c r="A60" s="22" t="s">
        <v>111</v>
      </c>
      <c r="B60" s="22" t="s">
        <v>112</v>
      </c>
      <c r="C60" s="27">
        <v>45239</v>
      </c>
      <c r="D60" s="25">
        <v>1858401.27</v>
      </c>
      <c r="E60" s="4" t="s">
        <v>24</v>
      </c>
      <c r="F60" s="4" t="str">
        <f>VLOOKUP(DB_pre_alokaciu[[#This Row],[Špecifický cieľ (kód)]],legenda!$G$2:$I$34,2,FALSE)</f>
        <v>Zlepšovanie rovného a včasného prístupu ku kvalitným, udržateľným a cenovo dostupným službám vrátane služieb, ktoré podporujú prístup k bývaniu a individualizovanú starostlivosť vrátane zdravotnej starostlivosti; modernizácia systémov sociálnej ochrany, vrátane podpory prístupu k sociálnej ochrane, s osobitným zameraním na deti a znevýhodnené skupiny; zlepšovanie prístupnosti, a to aj pre osoby so zdravotným postihnutím, účinnosti a odolnosti systémov zdravotnej starostlivosti a služieb dlhodobej starostlivosti</v>
      </c>
      <c r="G60" s="4" t="s">
        <v>12</v>
      </c>
      <c r="H60" s="4" t="s">
        <v>25</v>
      </c>
      <c r="I60" s="4" t="s">
        <v>465</v>
      </c>
      <c r="J60" s="4" t="s">
        <v>258</v>
      </c>
      <c r="K60" s="22" t="str">
        <f t="shared" si="5"/>
        <v>ESO4.114P5 Aktívne začlenenie a dostupné službyMPSVR SR</v>
      </c>
      <c r="L60" s="55">
        <f>VLOOKUP(K60,alokácie_šč[[Help]:[Alokácia ŠC]],2,FALSE)</f>
        <v>158850355</v>
      </c>
    </row>
    <row r="61" spans="1:12" ht="73.5" customHeight="1" x14ac:dyDescent="0.25">
      <c r="A61" s="22" t="s">
        <v>466</v>
      </c>
      <c r="B61" s="22" t="s">
        <v>12</v>
      </c>
      <c r="C61" s="31" t="s">
        <v>242</v>
      </c>
      <c r="D61" s="25">
        <v>8140000</v>
      </c>
      <c r="E61" s="22" t="s">
        <v>43</v>
      </c>
      <c r="F61" s="4" t="str">
        <f>VLOOKUP(DB_pre_alokaciu[[#This Row],[Špecifický cieľ (kód)]],legenda!$G$2:$I$34,2,FALSE)</f>
        <v>Zabezpečenie rovného prístupu k zdravotnej starostlivosti a zvýšenie odolnosti systémov zdravotnej starostlivosti vrátane primárnej starostlivosti a podpory prechodu z inštitucionálnej starostlivosti na rodinnú a komunitnú starostlivosť</v>
      </c>
      <c r="G61" s="22" t="s">
        <v>12</v>
      </c>
      <c r="H61" s="4" t="s">
        <v>25</v>
      </c>
      <c r="I61" s="22" t="s">
        <v>464</v>
      </c>
      <c r="J61" s="22" t="s">
        <v>258</v>
      </c>
      <c r="K61" s="22" t="str">
        <f t="shared" si="5"/>
        <v>RSO4.54P5 Aktívne začlenenie a dostupné službyMPSVR SR</v>
      </c>
      <c r="L61" s="55">
        <f>VLOOKUP(K61,alokácie_šč[[Help]:[Alokácia ŠC]],2,FALSE)</f>
        <v>97458819</v>
      </c>
    </row>
    <row r="62" spans="1:12" ht="73.5" customHeight="1" x14ac:dyDescent="0.25">
      <c r="A62" s="22" t="s">
        <v>113</v>
      </c>
      <c r="B62" s="22" t="s">
        <v>109</v>
      </c>
      <c r="C62" s="31">
        <v>45282</v>
      </c>
      <c r="D62" s="56">
        <v>10319000</v>
      </c>
      <c r="E62" s="22" t="s">
        <v>21</v>
      </c>
      <c r="F62" s="4" t="str">
        <f>VLOOKUP(DB_pre_alokaciu[[#This Row],[Špecifický cieľ (kód)]],legenda!$G$2:$I$34,2,FALSE)</f>
        <v>Podpora sociálnej integrácie osôb ohrozených chudobou alebo sociálnym vylúčením vrátane najodkázanejších osôb a detí</v>
      </c>
      <c r="G62" s="22" t="s">
        <v>12</v>
      </c>
      <c r="H62" s="4" t="s">
        <v>22</v>
      </c>
      <c r="I62" s="53" t="s">
        <v>465</v>
      </c>
      <c r="J62" s="22" t="s">
        <v>41</v>
      </c>
      <c r="K62" s="22" t="str">
        <f t="shared" si="5"/>
        <v>ESO4.124P4 Záruka pre mladých MPSVR SR</v>
      </c>
      <c r="L62" s="55">
        <f>VLOOKUP(K62,alokácie_šč[[Help]:[Alokácia ŠC]],2,FALSE)</f>
        <v>68765510</v>
      </c>
    </row>
    <row r="63" spans="1:12" ht="73.5" customHeight="1" x14ac:dyDescent="0.25">
      <c r="A63" s="22" t="s">
        <v>114</v>
      </c>
      <c r="B63" s="22" t="s">
        <v>38</v>
      </c>
      <c r="C63" s="31">
        <v>45254</v>
      </c>
      <c r="D63" s="25">
        <v>20131842.420000002</v>
      </c>
      <c r="E63" s="4" t="s">
        <v>16</v>
      </c>
      <c r="F63" s="4" t="str">
        <f>VLOOKUP(DB_pre_alokaciu[[#This Row],[Špecifický cieľ (kód)]],legenda!$G$2:$I$34,2,FALSE)</f>
        <v>Modernizácia inštitúcií a služieb trhu práce s cieľom posúdiť a predvídať potreby v oblasti zručností a zabezpečiť včasnú a cielenú pomoc a podporu v záujme zosúladenia ponuky s potrebami trhu práce, ako aj pri prechodoch medzi zamestnaniami a mobilite</v>
      </c>
      <c r="G63" s="4" t="s">
        <v>12</v>
      </c>
      <c r="H63" s="4" t="s">
        <v>13</v>
      </c>
      <c r="I63" s="4" t="s">
        <v>465</v>
      </c>
      <c r="J63" s="4" t="s">
        <v>31</v>
      </c>
      <c r="K63" s="22" t="str">
        <f t="shared" si="5"/>
        <v>ESO4.24P1 Adaptabilný a prístupný trh práceMPSVR SR</v>
      </c>
      <c r="L63" s="55">
        <f>VLOOKUP(K63,alokácie_šč[[Help]:[Alokácia ŠC]],2,FALSE)</f>
        <v>58700000</v>
      </c>
    </row>
    <row r="64" spans="1:12" ht="73.5" customHeight="1" x14ac:dyDescent="0.25">
      <c r="A64" s="22" t="s">
        <v>115</v>
      </c>
      <c r="B64" s="22" t="s">
        <v>40</v>
      </c>
      <c r="C64" s="31" t="s">
        <v>245</v>
      </c>
      <c r="D64" s="25">
        <v>18300000</v>
      </c>
      <c r="E64" s="22" t="s">
        <v>80</v>
      </c>
      <c r="F64" s="4" t="str">
        <f>VLOOKUP(DB_pre_alokaciu[[#This Row],[Špecifický cieľ (kód)]],legenda!$G$2:$I$34,2,FALSE)</f>
        <v>Podpora rodovo vyváženej účasti na trhu práce, rovnakých pracovných podmienok a lepšej rovnováhy medzi pracovným a súkromným životom vrátane prístupu k cenovo dostupnej starostlivosti o deti a odkázané osoby</v>
      </c>
      <c r="G64" s="22" t="s">
        <v>12</v>
      </c>
      <c r="H64" s="4" t="s">
        <v>13</v>
      </c>
      <c r="I64" s="22" t="s">
        <v>464</v>
      </c>
      <c r="J64" s="22" t="s">
        <v>29</v>
      </c>
      <c r="K64" s="22" t="str">
        <f t="shared" si="5"/>
        <v>ESO4.34P1 Adaptabilný a prístupný trh práceMPSVR SR</v>
      </c>
      <c r="L64" s="55">
        <f>VLOOKUP(K64,alokácie_šč[[Help]:[Alokácia ŠC]],2,FALSE)</f>
        <v>37006600</v>
      </c>
    </row>
    <row r="65" spans="1:12" ht="73.5" customHeight="1" x14ac:dyDescent="0.25">
      <c r="A65" s="22" t="s">
        <v>335</v>
      </c>
      <c r="B65" s="4" t="s">
        <v>331</v>
      </c>
      <c r="C65" s="27" t="s">
        <v>55</v>
      </c>
      <c r="D65" s="56">
        <v>5875000</v>
      </c>
      <c r="E65" s="4" t="s">
        <v>11</v>
      </c>
      <c r="F65" s="4" t="str">
        <f>VLOOKUP(DB_pre_alokaciu[[#This Row],[Špecifický cieľ (kód)]],legenda!$G$2:$I$34,2,FALSE)</f>
        <v>Zlepšenie prístupu k zamestnaniu a aktivačným opatreniam pre všetkých uchádzačov o zamestnanie, predovšetkým mladých ľudí, a to najmä vykonávaním záruky pre mladých ľudí, pre dlhodobo nezamestnaných a znevýhodnené skupiny na trhu práce a neaktívne osoby, ako aj prostredníctvom podpory samostatnej zárobkovej činnosti a sociálneho hospodárstva;</v>
      </c>
      <c r="G65" s="4" t="s">
        <v>12</v>
      </c>
      <c r="H65" s="4" t="s">
        <v>13</v>
      </c>
      <c r="I65" s="58" t="s">
        <v>465</v>
      </c>
      <c r="J65" s="4" t="s">
        <v>15</v>
      </c>
      <c r="K65" s="22" t="str">
        <f t="shared" si="5"/>
        <v>ESO4.14P1 Adaptabilný a prístupný trh práceMPSVR SR</v>
      </c>
      <c r="L65" s="55">
        <f>VLOOKUP(K65,alokácie_šč[[Help]:[Alokácia ŠC]],2,FALSE)</f>
        <v>398657044</v>
      </c>
    </row>
    <row r="66" spans="1:12" ht="73.5" customHeight="1" x14ac:dyDescent="0.25">
      <c r="A66" s="22" t="s">
        <v>335</v>
      </c>
      <c r="B66" s="4" t="s">
        <v>331</v>
      </c>
      <c r="C66" s="27" t="s">
        <v>55</v>
      </c>
      <c r="D66" s="56">
        <v>16275000</v>
      </c>
      <c r="E66" s="4" t="s">
        <v>11</v>
      </c>
      <c r="F66" s="4" t="str">
        <f>VLOOKUP(DB_pre_alokaciu[[#This Row],[Špecifický cieľ (kód)]],legenda!$G$2:$I$34,2,FALSE)</f>
        <v>Zlepšenie prístupu k zamestnaniu a aktivačným opatreniam pre všetkých uchádzačov o zamestnanie, predovšetkým mladých ľudí, a to najmä vykonávaním záruky pre mladých ľudí, pre dlhodobo nezamestnaných a znevýhodnené skupiny na trhu práce a neaktívne osoby, ako aj prostredníctvom podpory samostatnej zárobkovej činnosti a sociálneho hospodárstva;</v>
      </c>
      <c r="G66" s="4" t="s">
        <v>12</v>
      </c>
      <c r="H66" s="4" t="s">
        <v>22</v>
      </c>
      <c r="I66" s="58" t="s">
        <v>465</v>
      </c>
      <c r="J66" s="4" t="s">
        <v>15</v>
      </c>
      <c r="K66" s="22" t="str">
        <f t="shared" ref="K66" si="6">CONCATENATE(E66,H66,G66)</f>
        <v>ESO4.14P4 Záruka pre mladých MPSVR SR</v>
      </c>
      <c r="L66" s="55">
        <f>VLOOKUP(K66,alokácie_šč[[Help]:[Alokácia ŠC]],2,FALSE)</f>
        <v>198802012</v>
      </c>
    </row>
    <row r="67" spans="1:12" ht="73.5" customHeight="1" x14ac:dyDescent="0.25">
      <c r="A67" s="22" t="s">
        <v>116</v>
      </c>
      <c r="B67" s="22" t="s">
        <v>263</v>
      </c>
      <c r="C67" s="31">
        <v>45547</v>
      </c>
      <c r="D67" s="25">
        <v>1421658.29</v>
      </c>
      <c r="E67" s="22" t="s">
        <v>43</v>
      </c>
      <c r="F67" s="4" t="str">
        <f>VLOOKUP(DB_pre_alokaciu[[#This Row],[Špecifický cieľ (kód)]],legenda!$G$2:$I$34,2,FALSE)</f>
        <v>Zabezpečenie rovného prístupu k zdravotnej starostlivosti a zvýšenie odolnosti systémov zdravotnej starostlivosti vrátane primárnej starostlivosti a podpory prechodu z inštitucionálnej starostlivosti na rodinnú a komunitnú starostlivosť</v>
      </c>
      <c r="G67" s="22" t="s">
        <v>12</v>
      </c>
      <c r="H67" s="4" t="s">
        <v>25</v>
      </c>
      <c r="I67" s="22" t="s">
        <v>462</v>
      </c>
      <c r="J67" s="4" t="s">
        <v>258</v>
      </c>
      <c r="K67" s="22" t="str">
        <f t="shared" si="5"/>
        <v>RSO4.54P5 Aktívne začlenenie a dostupné službyMPSVR SR</v>
      </c>
      <c r="L67" s="55">
        <f>VLOOKUP(K67,alokácie_šč[[Help]:[Alokácia ŠC]],2,FALSE)</f>
        <v>97458819</v>
      </c>
    </row>
    <row r="68" spans="1:12" ht="73.5" customHeight="1" x14ac:dyDescent="0.25">
      <c r="A68" s="22" t="s">
        <v>117</v>
      </c>
      <c r="B68" s="22" t="s">
        <v>40</v>
      </c>
      <c r="C68" s="31">
        <v>45273</v>
      </c>
      <c r="D68" s="25">
        <v>62735795.640000001</v>
      </c>
      <c r="E68" s="22" t="s">
        <v>24</v>
      </c>
      <c r="F68" s="4" t="str">
        <f>VLOOKUP(DB_pre_alokaciu[[#This Row],[Špecifický cieľ (kód)]],legenda!$G$2:$I$34,2,FALSE)</f>
        <v>Zlepšovanie rovného a včasného prístupu ku kvalitným, udržateľným a cenovo dostupným službám vrátane služieb, ktoré podporujú prístup k bývaniu a individualizovanú starostlivosť vrátane zdravotnej starostlivosti; modernizácia systémov sociálnej ochrany, vrátane podpory prístupu k sociálnej ochrane, s osobitným zameraním na deti a znevýhodnené skupiny; zlepšovanie prístupnosti, a to aj pre osoby so zdravotným postihnutím, účinnosti a odolnosti systémov zdravotnej starostlivosti a služieb dlhodobej starostlivosti</v>
      </c>
      <c r="G68" s="22" t="s">
        <v>12</v>
      </c>
      <c r="H68" s="4" t="s">
        <v>25</v>
      </c>
      <c r="I68" s="22" t="s">
        <v>465</v>
      </c>
      <c r="J68" s="4" t="s">
        <v>26</v>
      </c>
      <c r="K68" s="22" t="str">
        <f t="shared" si="5"/>
        <v>ESO4.114P5 Aktívne začlenenie a dostupné službyMPSVR SR</v>
      </c>
      <c r="L68" s="55">
        <f>VLOOKUP(K68,alokácie_šč[[Help]:[Alokácia ŠC]],2,FALSE)</f>
        <v>158850355</v>
      </c>
    </row>
    <row r="69" spans="1:12" ht="73.5" customHeight="1" x14ac:dyDescent="0.25">
      <c r="A69" s="22" t="s">
        <v>275</v>
      </c>
      <c r="B69" s="22" t="s">
        <v>40</v>
      </c>
      <c r="C69" s="27" t="s">
        <v>76</v>
      </c>
      <c r="D69" s="25">
        <v>37770596</v>
      </c>
      <c r="E69" s="22" t="s">
        <v>21</v>
      </c>
      <c r="F69" s="4" t="str">
        <f>VLOOKUP(DB_pre_alokaciu[[#This Row],[Špecifický cieľ (kód)]],legenda!$G$2:$I$34,2,FALSE)</f>
        <v>Podpora sociálnej integrácie osôb ohrozených chudobou alebo sociálnym vylúčením vrátane najodkázanejších osôb a detí</v>
      </c>
      <c r="G69" s="22" t="s">
        <v>12</v>
      </c>
      <c r="H69" s="4" t="s">
        <v>25</v>
      </c>
      <c r="I69" s="4" t="s">
        <v>465</v>
      </c>
      <c r="J69" s="22" t="s">
        <v>26</v>
      </c>
      <c r="K69" s="22" t="str">
        <f t="shared" si="5"/>
        <v>ESO4.124P5 Aktívne začlenenie a dostupné službyMPSVR SR</v>
      </c>
      <c r="L69" s="55">
        <f>VLOOKUP(K69,alokácie_šč[[Help]:[Alokácia ŠC]],2,FALSE)</f>
        <v>195250000</v>
      </c>
    </row>
    <row r="70" spans="1:12" ht="73.5" customHeight="1" x14ac:dyDescent="0.25">
      <c r="A70" s="22" t="s">
        <v>237</v>
      </c>
      <c r="B70" s="4" t="s">
        <v>54</v>
      </c>
      <c r="C70" s="27">
        <v>45470</v>
      </c>
      <c r="D70" s="25">
        <v>3980949.37</v>
      </c>
      <c r="E70" s="4" t="s">
        <v>30</v>
      </c>
      <c r="F70" s="4" t="str">
        <f>VLOOKUP(DB_pre_alokaciu[[#This Row],[Špecifický cieľ (kód)]],legenda!$G$2:$I$34,2,FALSE)</f>
        <v>Podpora aktívneho začlenenia s cieľom podporovať rovnosť príležitostí, nediskrimináciu a aktívnu účasť a zlepšenie zamestnateľnosti, najmä v prípade znevýhodnených skupín</v>
      </c>
      <c r="G70" s="4" t="s">
        <v>12</v>
      </c>
      <c r="H70" s="4" t="s">
        <v>25</v>
      </c>
      <c r="I70" s="4" t="s">
        <v>465</v>
      </c>
      <c r="J70" s="4" t="s">
        <v>26</v>
      </c>
      <c r="K70" s="22" t="str">
        <f t="shared" si="5"/>
        <v>ESO4.84P5 Aktívne začlenenie a dostupné službyMPSVR SR</v>
      </c>
      <c r="L70" s="55">
        <f>VLOOKUP(K70,alokácie_šč[[Help]:[Alokácia ŠC]],2,FALSE)</f>
        <v>140055000</v>
      </c>
    </row>
    <row r="71" spans="1:12" ht="73.5" customHeight="1" x14ac:dyDescent="0.25">
      <c r="A71" s="22" t="s">
        <v>118</v>
      </c>
      <c r="B71" s="4" t="s">
        <v>119</v>
      </c>
      <c r="C71" s="27">
        <v>45310</v>
      </c>
      <c r="D71" s="25">
        <v>6505893.5599999996</v>
      </c>
      <c r="E71" s="4" t="s">
        <v>11</v>
      </c>
      <c r="F71" s="4" t="str">
        <f>VLOOKUP(DB_pre_alokaciu[[#This Row],[Špecifický cieľ (kód)]],legenda!$G$2:$I$34,2,FALSE)</f>
        <v>Zlepšenie prístupu k zamestnaniu a aktivačným opatreniam pre všetkých uchádzačov o zamestnanie, predovšetkým mladých ľudí, a to najmä vykonávaním záruky pre mladých ľudí, pre dlhodobo nezamestnaných a znevýhodnené skupiny na trhu práce a neaktívne osoby, ako aj prostredníctvom podpory samostatnej zárobkovej činnosti a sociálneho hospodárstva;</v>
      </c>
      <c r="G71" s="4" t="s">
        <v>12</v>
      </c>
      <c r="H71" s="4" t="s">
        <v>13</v>
      </c>
      <c r="I71" s="4" t="s">
        <v>465</v>
      </c>
      <c r="J71" s="4" t="s">
        <v>66</v>
      </c>
      <c r="K71" s="22" t="str">
        <f t="shared" si="5"/>
        <v>ESO4.14P1 Adaptabilný a prístupný trh práceMPSVR SR</v>
      </c>
      <c r="L71" s="55">
        <f>VLOOKUP(K71,alokácie_šč[[Help]:[Alokácia ŠC]],2,FALSE)</f>
        <v>398657044</v>
      </c>
    </row>
    <row r="72" spans="1:12" ht="73.5" customHeight="1" x14ac:dyDescent="0.25">
      <c r="A72" s="22" t="s">
        <v>120</v>
      </c>
      <c r="B72" s="4" t="s">
        <v>310</v>
      </c>
      <c r="C72" s="27">
        <v>45595</v>
      </c>
      <c r="D72" s="25">
        <v>10000000</v>
      </c>
      <c r="E72" s="4" t="s">
        <v>30</v>
      </c>
      <c r="F72" s="4" t="str">
        <f>VLOOKUP(DB_pre_alokaciu[[#This Row],[Špecifický cieľ (kód)]],legenda!$G$2:$I$34,2,FALSE)</f>
        <v>Podpora aktívneho začlenenia s cieľom podporovať rovnosť príležitostí, nediskrimináciu a aktívnu účasť a zlepšenie zamestnateľnosti, najmä v prípade znevýhodnených skupín</v>
      </c>
      <c r="G72" s="4" t="s">
        <v>12</v>
      </c>
      <c r="H72" s="4" t="s">
        <v>35</v>
      </c>
      <c r="I72" s="4" t="s">
        <v>462</v>
      </c>
      <c r="J72" s="4" t="s">
        <v>74</v>
      </c>
      <c r="K72" s="22" t="str">
        <f t="shared" si="5"/>
        <v>ESO4.84P7 Sociálne inovácie a experimenty MPSVR SR</v>
      </c>
      <c r="L72" s="55">
        <f>VLOOKUP(K72,alokácie_šč[[Help]:[Alokácia ŠC]],2,FALSE)</f>
        <v>26655000</v>
      </c>
    </row>
    <row r="73" spans="1:12" ht="73.5" customHeight="1" x14ac:dyDescent="0.25">
      <c r="A73" s="22" t="s">
        <v>121</v>
      </c>
      <c r="B73" s="4" t="s">
        <v>310</v>
      </c>
      <c r="C73" s="27">
        <v>45646</v>
      </c>
      <c r="D73" s="25">
        <v>5000000</v>
      </c>
      <c r="E73" s="4" t="s">
        <v>36</v>
      </c>
      <c r="F73" s="4" t="str">
        <f>VLOOKUP(DB_pre_alokaciu[[#This Row],[Špecifický cieľ (kód)]],legenda!$G$2:$I$34,2,FALSE)</f>
        <v>Podpora rovného prístupu, a to najmä znevýhodnených skupín, ku kvalitnému a inkluzívnemu vzdelávaniu a odbornej príprave a podpora ich úspešného ukončenia, počnúc vzdelávaním a starostlivosťou v ranom detstve cez všeobecné a odborné vzdelávanie a prípravu až po terciárnu úroveň a vzdelávanie a učenie dospelých vrátane uľahčovania vzdelávacej mobility pre všetkých a prístupnosti pre osoby so zdravotným postihnutím</v>
      </c>
      <c r="G73" s="4" t="s">
        <v>12</v>
      </c>
      <c r="H73" s="4" t="s">
        <v>35</v>
      </c>
      <c r="I73" s="4" t="s">
        <v>464</v>
      </c>
      <c r="J73" s="4" t="s">
        <v>84</v>
      </c>
      <c r="K73" s="22" t="str">
        <f t="shared" si="5"/>
        <v>ESO4.64P7 Sociálne inovácie a experimenty MPSVR SR</v>
      </c>
      <c r="L73" s="55">
        <f>VLOOKUP(K73,alokácie_šč[[Help]:[Alokácia ŠC]],2,FALSE)</f>
        <v>14968000</v>
      </c>
    </row>
    <row r="74" spans="1:12" ht="73.5" customHeight="1" x14ac:dyDescent="0.25">
      <c r="A74" s="22" t="s">
        <v>280</v>
      </c>
      <c r="B74" s="22" t="s">
        <v>281</v>
      </c>
      <c r="C74" s="31">
        <v>45587</v>
      </c>
      <c r="D74" s="25">
        <v>48852000</v>
      </c>
      <c r="E74" s="22" t="s">
        <v>32</v>
      </c>
      <c r="F74" s="4" t="str">
        <f>VLOOKUP(DB_pre_alokaciu[[#This Row],[Špecifický cieľ (kód)]],legenda!$G$2:$I$34,2,FALSE)</f>
        <v>Podpora sociálno-ekonomickej integrácie štátnych príslušníkov tretích krajín vrátane migrantov</v>
      </c>
      <c r="G74" s="22" t="s">
        <v>12</v>
      </c>
      <c r="H74" s="4" t="s">
        <v>25</v>
      </c>
      <c r="I74" s="22" t="s">
        <v>465</v>
      </c>
      <c r="J74" s="22" t="s">
        <v>26</v>
      </c>
      <c r="K74" s="22" t="str">
        <f t="shared" si="5"/>
        <v>ESO4.94P5 Aktívne začlenenie a dostupné službyMPSVR SR</v>
      </c>
      <c r="L74" s="55">
        <f>VLOOKUP(K74,alokácie_šč[[Help]:[Alokácia ŠC]],2,FALSE)</f>
        <v>60421000</v>
      </c>
    </row>
    <row r="75" spans="1:12" ht="73.5" customHeight="1" x14ac:dyDescent="0.25">
      <c r="A75" s="22" t="s">
        <v>306</v>
      </c>
      <c r="B75" s="22" t="s">
        <v>307</v>
      </c>
      <c r="C75" s="27">
        <v>45624</v>
      </c>
      <c r="D75" s="25">
        <v>4120000</v>
      </c>
      <c r="E75" s="22" t="s">
        <v>11</v>
      </c>
      <c r="F75" s="4" t="str">
        <f>VLOOKUP(DB_pre_alokaciu[[#This Row],[Špecifický cieľ (kód)]],legenda!$G$2:$I$34,2,FALSE)</f>
        <v>Zlepšenie prístupu k zamestnaniu a aktivačným opatreniam pre všetkých uchádzačov o zamestnanie, predovšetkým mladých ľudí, a to najmä vykonávaním záruky pre mladých ľudí, pre dlhodobo nezamestnaných a znevýhodnené skupiny na trhu práce a neaktívne osoby, ako aj prostredníctvom podpory samostatnej zárobkovej činnosti a sociálneho hospodárstva;</v>
      </c>
      <c r="G75" s="22" t="s">
        <v>12</v>
      </c>
      <c r="H75" s="4" t="s">
        <v>35</v>
      </c>
      <c r="I75" s="53" t="s">
        <v>462</v>
      </c>
      <c r="J75" s="22" t="s">
        <v>15</v>
      </c>
      <c r="K75" s="22" t="str">
        <f t="shared" si="5"/>
        <v>ESO4.14P7 Sociálne inovácie a experimenty MPSVR SR</v>
      </c>
      <c r="L75" s="55">
        <f>VLOOKUP(K75,alokácie_šč[[Help]:[Alokácia ŠC]],2,FALSE)</f>
        <v>26530000</v>
      </c>
    </row>
    <row r="76" spans="1:12" ht="73.5" customHeight="1" x14ac:dyDescent="0.25">
      <c r="A76" s="22" t="s">
        <v>306</v>
      </c>
      <c r="B76" s="22" t="s">
        <v>307</v>
      </c>
      <c r="C76" s="27">
        <v>45624</v>
      </c>
      <c r="D76" s="25">
        <v>2164000</v>
      </c>
      <c r="E76" s="22" t="s">
        <v>36</v>
      </c>
      <c r="F76" s="4" t="str">
        <f>VLOOKUP(DB_pre_alokaciu[[#This Row],[Špecifický cieľ (kód)]],legenda!$G$2:$I$34,2,FALSE)</f>
        <v>Podpora rovného prístupu, a to najmä znevýhodnených skupín, ku kvalitnému a inkluzívnemu vzdelávaniu a odbornej príprave a podpora ich úspešného ukončenia, počnúc vzdelávaním a starostlivosťou v ranom detstve cez všeobecné a odborné vzdelávanie a prípravu až po terciárnu úroveň a vzdelávanie a učenie dospelých vrátane uľahčovania vzdelávacej mobility pre všetkých a prístupnosti pre osoby so zdravotným postihnutím</v>
      </c>
      <c r="G76" s="22" t="s">
        <v>12</v>
      </c>
      <c r="H76" s="4" t="s">
        <v>35</v>
      </c>
      <c r="I76" s="53" t="s">
        <v>462</v>
      </c>
      <c r="J76" s="22" t="s">
        <v>84</v>
      </c>
      <c r="K76" s="22" t="str">
        <f t="shared" si="5"/>
        <v>ESO4.64P7 Sociálne inovácie a experimenty MPSVR SR</v>
      </c>
      <c r="L76" s="55">
        <f>VLOOKUP(K76,alokácie_šč[[Help]:[Alokácia ŠC]],2,FALSE)</f>
        <v>14968000</v>
      </c>
    </row>
    <row r="77" spans="1:12" ht="73.5" customHeight="1" x14ac:dyDescent="0.25">
      <c r="A77" s="22" t="s">
        <v>306</v>
      </c>
      <c r="B77" s="22" t="s">
        <v>307</v>
      </c>
      <c r="C77" s="27">
        <v>45624</v>
      </c>
      <c r="D77" s="25">
        <v>4017500</v>
      </c>
      <c r="E77" s="22" t="s">
        <v>30</v>
      </c>
      <c r="F77" s="4" t="str">
        <f>VLOOKUP(DB_pre_alokaciu[[#This Row],[Špecifický cieľ (kód)]],legenda!$G$2:$I$34,2,FALSE)</f>
        <v>Podpora aktívneho začlenenia s cieľom podporovať rovnosť príležitostí, nediskrimináciu a aktívnu účasť a zlepšenie zamestnateľnosti, najmä v prípade znevýhodnených skupín</v>
      </c>
      <c r="G77" s="22" t="s">
        <v>12</v>
      </c>
      <c r="H77" s="4" t="s">
        <v>35</v>
      </c>
      <c r="I77" s="53" t="s">
        <v>462</v>
      </c>
      <c r="J77" s="22" t="s">
        <v>74</v>
      </c>
      <c r="K77" s="22" t="str">
        <f t="shared" si="5"/>
        <v>ESO4.84P7 Sociálne inovácie a experimenty MPSVR SR</v>
      </c>
      <c r="L77" s="55">
        <f>VLOOKUP(K77,alokácie_šč[[Help]:[Alokácia ŠC]],2,FALSE)</f>
        <v>26655000</v>
      </c>
    </row>
    <row r="78" spans="1:12" s="54" customFormat="1" ht="73.5" customHeight="1" x14ac:dyDescent="0.25">
      <c r="A78" s="53" t="s">
        <v>346</v>
      </c>
      <c r="B78" s="53" t="s">
        <v>54</v>
      </c>
      <c r="C78" s="59" t="s">
        <v>230</v>
      </c>
      <c r="D78" s="56">
        <v>20000000</v>
      </c>
      <c r="E78" s="53" t="s">
        <v>21</v>
      </c>
      <c r="F78" s="58" t="s">
        <v>147</v>
      </c>
      <c r="G78" s="53" t="s">
        <v>12</v>
      </c>
      <c r="H78" s="58" t="s">
        <v>22</v>
      </c>
      <c r="I78" s="53" t="s">
        <v>464</v>
      </c>
      <c r="J78" s="53" t="s">
        <v>23</v>
      </c>
      <c r="K78" s="53" t="str">
        <f t="shared" ref="K78" si="7">CONCATENATE(E78,H78,G78)</f>
        <v>ESO4.124P4 Záruka pre mladých MPSVR SR</v>
      </c>
      <c r="L78" s="97">
        <f>VLOOKUP(K78,alokácie_šč[[Help]:[Alokácia ŠC]],2,FALSE)</f>
        <v>68765510</v>
      </c>
    </row>
    <row r="79" spans="1:12" ht="73.5" customHeight="1" x14ac:dyDescent="0.25">
      <c r="A79" s="22" t="s">
        <v>122</v>
      </c>
      <c r="B79" s="22" t="s">
        <v>40</v>
      </c>
      <c r="C79" s="27">
        <v>45268</v>
      </c>
      <c r="D79" s="25">
        <v>10091571</v>
      </c>
      <c r="E79" s="4" t="s">
        <v>11</v>
      </c>
      <c r="F79" s="4" t="str">
        <f>VLOOKUP(DB_pre_alokaciu[[#This Row],[Špecifický cieľ (kód)]],legenda!$G$2:$I$34,2,FALSE)</f>
        <v>Zlepšenie prístupu k zamestnaniu a aktivačným opatreniam pre všetkých uchádzačov o zamestnanie, predovšetkým mladých ľudí, a to najmä vykonávaním záruky pre mladých ľudí, pre dlhodobo nezamestnaných a znevýhodnené skupiny na trhu práce a neaktívne osoby, ako aj prostredníctvom podpory samostatnej zárobkovej činnosti a sociálneho hospodárstva;</v>
      </c>
      <c r="G79" s="4" t="s">
        <v>12</v>
      </c>
      <c r="H79" s="4" t="s">
        <v>13</v>
      </c>
      <c r="I79" s="4" t="s">
        <v>465</v>
      </c>
      <c r="J79" s="4" t="s">
        <v>15</v>
      </c>
      <c r="K79" s="22" t="str">
        <f t="shared" si="5"/>
        <v>ESO4.14P1 Adaptabilný a prístupný trh práceMPSVR SR</v>
      </c>
      <c r="L79" s="55">
        <f>VLOOKUP(K79,alokácie_šč[[Help]:[Alokácia ŠC]],2,FALSE)</f>
        <v>398657044</v>
      </c>
    </row>
    <row r="80" spans="1:12" ht="73.5" customHeight="1" x14ac:dyDescent="0.25">
      <c r="A80" s="22" t="s">
        <v>123</v>
      </c>
      <c r="B80" s="22" t="s">
        <v>40</v>
      </c>
      <c r="C80" s="31">
        <v>45258</v>
      </c>
      <c r="D80" s="25">
        <v>6195687.4000000004</v>
      </c>
      <c r="E80" s="31" t="s">
        <v>30</v>
      </c>
      <c r="F80" s="4" t="str">
        <f>VLOOKUP(DB_pre_alokaciu[[#This Row],[Špecifický cieľ (kód)]],legenda!$G$2:$I$34,2,FALSE)</f>
        <v>Podpora aktívneho začlenenia s cieľom podporovať rovnosť príležitostí, nediskrimináciu a aktívnu účasť a zlepšenie zamestnateľnosti, najmä v prípade znevýhodnených skupín</v>
      </c>
      <c r="G80" s="31" t="s">
        <v>12</v>
      </c>
      <c r="H80" s="4" t="s">
        <v>25</v>
      </c>
      <c r="I80" s="31" t="s">
        <v>465</v>
      </c>
      <c r="J80" s="31" t="s">
        <v>48</v>
      </c>
      <c r="K80" s="22" t="str">
        <f t="shared" si="5"/>
        <v>ESO4.84P5 Aktívne začlenenie a dostupné službyMPSVR SR</v>
      </c>
      <c r="L80" s="55">
        <f>VLOOKUP(K80,alokácie_šč[[Help]:[Alokácia ŠC]],2,FALSE)</f>
        <v>140055000</v>
      </c>
    </row>
    <row r="81" spans="1:12" ht="73.5" customHeight="1" x14ac:dyDescent="0.25">
      <c r="A81" s="22" t="s">
        <v>126</v>
      </c>
      <c r="B81" s="4" t="s">
        <v>127</v>
      </c>
      <c r="C81" s="27">
        <v>45183</v>
      </c>
      <c r="D81" s="25">
        <v>15297651.43</v>
      </c>
      <c r="E81" s="4" t="s">
        <v>30</v>
      </c>
      <c r="F81" s="4" t="str">
        <f>VLOOKUP(DB_pre_alokaciu[[#This Row],[Špecifický cieľ (kód)]],legenda!$G$2:$I$34,2,FALSE)</f>
        <v>Podpora aktívneho začlenenia s cieľom podporovať rovnosť príležitostí, nediskrimináciu a aktívnu účasť a zlepšenie zamestnateľnosti, najmä v prípade znevýhodnených skupín</v>
      </c>
      <c r="G81" s="4" t="s">
        <v>12</v>
      </c>
      <c r="H81" s="4" t="s">
        <v>25</v>
      </c>
      <c r="I81" s="4" t="s">
        <v>465</v>
      </c>
      <c r="J81" s="4" t="s">
        <v>257</v>
      </c>
      <c r="K81" s="22" t="str">
        <f t="shared" si="5"/>
        <v>ESO4.84P5 Aktívne začlenenie a dostupné službyMPSVR SR</v>
      </c>
      <c r="L81" s="55">
        <f>VLOOKUP(K81,alokácie_šč[[Help]:[Alokácia ŠC]],2,FALSE)</f>
        <v>140055000</v>
      </c>
    </row>
    <row r="82" spans="1:12" ht="73.5" customHeight="1" x14ac:dyDescent="0.25">
      <c r="A82" s="22" t="s">
        <v>309</v>
      </c>
      <c r="B82" s="22" t="s">
        <v>38</v>
      </c>
      <c r="C82" s="31" t="s">
        <v>242</v>
      </c>
      <c r="D82" s="25">
        <v>5114762.99</v>
      </c>
      <c r="E82" s="22" t="s">
        <v>80</v>
      </c>
      <c r="F82" s="4" t="str">
        <f>VLOOKUP(DB_pre_alokaciu[[#This Row],[Špecifický cieľ (kód)]],legenda!$G$2:$I$34,2,FALSE)</f>
        <v>Podpora rodovo vyváženej účasti na trhu práce, rovnakých pracovných podmienok a lepšej rovnováhy medzi pracovným a súkromným životom vrátane prístupu k cenovo dostupnej starostlivosti o deti a odkázané osoby</v>
      </c>
      <c r="G82" s="22" t="s">
        <v>12</v>
      </c>
      <c r="H82" s="4" t="s">
        <v>13</v>
      </c>
      <c r="I82" s="22" t="s">
        <v>464</v>
      </c>
      <c r="J82" s="22" t="s">
        <v>15</v>
      </c>
      <c r="K82" s="22" t="str">
        <f t="shared" si="5"/>
        <v>ESO4.34P1 Adaptabilný a prístupný trh práceMPSVR SR</v>
      </c>
      <c r="L82" s="55">
        <f>VLOOKUP(K82,alokácie_šč[[Help]:[Alokácia ŠC]],2,FALSE)</f>
        <v>37006600</v>
      </c>
    </row>
    <row r="83" spans="1:12" ht="73.5" customHeight="1" x14ac:dyDescent="0.25">
      <c r="A83" s="22" t="s">
        <v>309</v>
      </c>
      <c r="B83" s="22" t="s">
        <v>38</v>
      </c>
      <c r="C83" s="31" t="s">
        <v>242</v>
      </c>
      <c r="D83" s="25">
        <v>5114762.99</v>
      </c>
      <c r="E83" s="22" t="s">
        <v>18</v>
      </c>
      <c r="F83" s="4" t="str">
        <f>VLOOKUP(DB_pre_alokaciu[[#This Row],[Špecifický cieľ (kód)]],legenda!$G$2:$I$34,2,FALSE)</f>
        <v>Podpora adaptácie pracovníkov, podnikov a podnikateľov na zmeny, ako aj aktívneho a zdravého starnutia a zdravého a vhodne prispôsobeného pracovného prostredia, ktoré rieši zdravotné riziká</v>
      </c>
      <c r="G83" s="22" t="s">
        <v>12</v>
      </c>
      <c r="H83" s="4" t="s">
        <v>13</v>
      </c>
      <c r="I83" s="22" t="s">
        <v>464</v>
      </c>
      <c r="J83" s="22" t="s">
        <v>17</v>
      </c>
      <c r="K83" s="22" t="str">
        <f t="shared" si="5"/>
        <v>ESO4.44P1 Adaptabilný a prístupný trh práceMPSVR SR</v>
      </c>
      <c r="L83" s="55">
        <f>VLOOKUP(K83,alokácie_šč[[Help]:[Alokácia ŠC]],2,FALSE)</f>
        <v>17726600</v>
      </c>
    </row>
    <row r="84" spans="1:12" ht="73.5" customHeight="1" x14ac:dyDescent="0.25">
      <c r="A84" s="22" t="s">
        <v>130</v>
      </c>
      <c r="B84" s="4" t="s">
        <v>54</v>
      </c>
      <c r="C84" s="31" t="s">
        <v>230</v>
      </c>
      <c r="D84" s="25">
        <v>20000000</v>
      </c>
      <c r="E84" s="22" t="s">
        <v>56</v>
      </c>
      <c r="F84" s="4" t="str">
        <f>VLOOKUP(DB_pre_alokaciu[[#This Row],[Špecifický cieľ (kód)]],legenda!$G$2:$I$34,2,FALSE)</f>
        <v>Zvyšovanie účinnosti a inkluzívnosti trhov práce a
prístupu ku kvalitnému zamestnaniu rozvíjaním sociálnej
infraštruktúry a podporou sociálneho hospodárstvaZvyšovanie účinnosti a inkluzívnosti trhov práce a</v>
      </c>
      <c r="G84" s="22" t="s">
        <v>12</v>
      </c>
      <c r="H84" s="4" t="s">
        <v>13</v>
      </c>
      <c r="I84" s="22" t="s">
        <v>464</v>
      </c>
      <c r="J84" s="22" t="s">
        <v>258</v>
      </c>
      <c r="K84" s="22" t="str">
        <f>CONCATENATE(E84,H84,G84)</f>
        <v>RSO4.14P1 Adaptabilný a prístupný trh práceMPSVR SR</v>
      </c>
      <c r="L84" s="55">
        <f>VLOOKUP(K84,alokácie_šč[[Help]:[Alokácia ŠC]],2,FALSE)</f>
        <v>51206450</v>
      </c>
    </row>
    <row r="85" spans="1:12" ht="73.5" customHeight="1" x14ac:dyDescent="0.25">
      <c r="A85" s="22" t="s">
        <v>131</v>
      </c>
      <c r="B85" s="4" t="s">
        <v>54</v>
      </c>
      <c r="C85" s="31" t="s">
        <v>245</v>
      </c>
      <c r="D85" s="25">
        <v>10830000</v>
      </c>
      <c r="E85" s="22" t="s">
        <v>80</v>
      </c>
      <c r="F85" s="4" t="str">
        <f>VLOOKUP(DB_pre_alokaciu[[#This Row],[Špecifický cieľ (kód)]],legenda!$G$2:$I$34,2,FALSE)</f>
        <v>Podpora rodovo vyváženej účasti na trhu práce, rovnakých pracovných podmienok a lepšej rovnováhy medzi pracovným a súkromným životom vrátane prístupu k cenovo dostupnej starostlivosti o deti a odkázané osoby</v>
      </c>
      <c r="G85" s="22" t="s">
        <v>12</v>
      </c>
      <c r="H85" s="4" t="s">
        <v>13</v>
      </c>
      <c r="I85" s="22" t="s">
        <v>464</v>
      </c>
      <c r="J85" s="22" t="s">
        <v>258</v>
      </c>
      <c r="K85" s="22" t="str">
        <f t="shared" si="5"/>
        <v>ESO4.34P1 Adaptabilný a prístupný trh práceMPSVR SR</v>
      </c>
      <c r="L85" s="55">
        <f>VLOOKUP(K85,alokácie_šč[[Help]:[Alokácia ŠC]],2,FALSE)</f>
        <v>37006600</v>
      </c>
    </row>
    <row r="86" spans="1:12" ht="73.5" customHeight="1" x14ac:dyDescent="0.25">
      <c r="A86" s="22" t="s">
        <v>345</v>
      </c>
      <c r="B86" s="22" t="s">
        <v>12</v>
      </c>
      <c r="C86" s="34" t="s">
        <v>242</v>
      </c>
      <c r="D86" s="25">
        <v>1080000</v>
      </c>
      <c r="E86" s="22" t="s">
        <v>80</v>
      </c>
      <c r="F86" s="4" t="str">
        <f>VLOOKUP(DB_pre_alokaciu[[#This Row],[Špecifický cieľ (kód)]],legenda!$G$2:$I$34,2,FALSE)</f>
        <v>Podpora rodovo vyváženej účasti na trhu práce, rovnakých pracovných podmienok a lepšej rovnováhy medzi pracovným a súkromným životom vrátane prístupu k cenovo dostupnej starostlivosti o deti a odkázané osoby</v>
      </c>
      <c r="G86" s="22" t="s">
        <v>12</v>
      </c>
      <c r="H86" s="4" t="s">
        <v>13</v>
      </c>
      <c r="I86" s="22" t="s">
        <v>464</v>
      </c>
      <c r="J86" s="22" t="s">
        <v>17</v>
      </c>
      <c r="K86" s="22" t="str">
        <f t="shared" si="5"/>
        <v>ESO4.34P1 Adaptabilný a prístupný trh práceMPSVR SR</v>
      </c>
      <c r="L86" s="55">
        <f>VLOOKUP(K86,alokácie_šč[[Help]:[Alokácia ŠC]],2,FALSE)</f>
        <v>37006600</v>
      </c>
    </row>
    <row r="87" spans="1:12" ht="73.5" customHeight="1" x14ac:dyDescent="0.25">
      <c r="A87" s="22" t="s">
        <v>343</v>
      </c>
      <c r="B87" s="22" t="s">
        <v>332</v>
      </c>
      <c r="C87" s="22" t="s">
        <v>230</v>
      </c>
      <c r="D87" s="25">
        <v>10580677</v>
      </c>
      <c r="E87" s="22" t="s">
        <v>18</v>
      </c>
      <c r="F87" s="4" t="str">
        <f>VLOOKUP(DB_pre_alokaciu[[#This Row],[Špecifický cieľ (kód)]],legenda!$G$2:$I$34,2,FALSE)</f>
        <v>Podpora adaptácie pracovníkov, podnikov a podnikateľov na zmeny, ako aj aktívneho a zdravého starnutia a zdravého a vhodne prispôsobeného pracovného prostredia, ktoré rieši zdravotné riziká</v>
      </c>
      <c r="G87" s="22" t="s">
        <v>12</v>
      </c>
      <c r="H87" s="4" t="s">
        <v>19</v>
      </c>
      <c r="I87" s="22" t="s">
        <v>464</v>
      </c>
      <c r="J87" s="22" t="s">
        <v>257</v>
      </c>
      <c r="K87" s="22" t="str">
        <f t="shared" ref="K87" si="8">CONCATENATE(E87,H87,G87)</f>
        <v>ESO4.44P3 Zručnosti pre lepšiu adaptabilitu a inklúziuMPSVR SR</v>
      </c>
      <c r="L87" s="55">
        <f>VLOOKUP(K87,alokácie_šč[[Help]:[Alokácia ŠC]],2,FALSE)</f>
        <v>92320000</v>
      </c>
    </row>
    <row r="88" spans="1:12" ht="73.5" customHeight="1" x14ac:dyDescent="0.25">
      <c r="A88" s="22" t="s">
        <v>344</v>
      </c>
      <c r="B88" s="22" t="s">
        <v>228</v>
      </c>
      <c r="C88" s="22" t="s">
        <v>242</v>
      </c>
      <c r="D88" s="25">
        <v>20000000</v>
      </c>
      <c r="E88" s="22" t="s">
        <v>18</v>
      </c>
      <c r="F88" s="4" t="str">
        <f>VLOOKUP(DB_pre_alokaciu[[#This Row],[Špecifický cieľ (kód)]],legenda!$G$2:$I$34,2,FALSE)</f>
        <v>Podpora adaptácie pracovníkov, podnikov a podnikateľov na zmeny, ako aj aktívneho a zdravého starnutia a zdravého a vhodne prispôsobeného pracovného prostredia, ktoré rieši zdravotné riziká</v>
      </c>
      <c r="G88" s="22" t="s">
        <v>12</v>
      </c>
      <c r="H88" s="4" t="s">
        <v>19</v>
      </c>
      <c r="I88" s="22" t="s">
        <v>464</v>
      </c>
      <c r="J88" s="22" t="s">
        <v>257</v>
      </c>
      <c r="K88" s="22" t="str">
        <f t="shared" si="5"/>
        <v>ESO4.44P3 Zručnosti pre lepšiu adaptabilitu a inklúziuMPSVR SR</v>
      </c>
      <c r="L88" s="55">
        <f>VLOOKUP(K88,alokácie_šč[[Help]:[Alokácia ŠC]],2,FALSE)</f>
        <v>92320000</v>
      </c>
    </row>
    <row r="89" spans="1:12" ht="73.5" customHeight="1" x14ac:dyDescent="0.25">
      <c r="A89" s="22" t="s">
        <v>330</v>
      </c>
      <c r="B89" s="22" t="s">
        <v>228</v>
      </c>
      <c r="C89" s="22" t="s">
        <v>242</v>
      </c>
      <c r="D89" s="25">
        <v>12289000</v>
      </c>
      <c r="E89" s="22" t="s">
        <v>67</v>
      </c>
      <c r="F89" s="4" t="str">
        <f>VLOOKUP(DB_pre_alokaciu[[#This Row],[Špecifický cieľ (kód)]],legenda!$G$2:$I$34,2,FALSE)</f>
        <v>Umožnenie regiónom a ľuďom riešiť dôsledky v sociálnej, hospodárskej a environmentálnej oblasti, ako aj v oblasti zamestnanosti spôsobené transformáciou smerom k energetickým a klimatickým cieľom Únie na rok 2030 a k dosiahnutiu cieľa klimaticky neutrálneho hospodárstva Únie do roku 2050 na základe Parížskej dohody</v>
      </c>
      <c r="G89" s="22" t="s">
        <v>12</v>
      </c>
      <c r="H89" s="4" t="s">
        <v>68</v>
      </c>
      <c r="I89" s="22" t="s">
        <v>464</v>
      </c>
      <c r="J89" s="22" t="s">
        <v>257</v>
      </c>
      <c r="K89" s="22" t="str">
        <f t="shared" si="5"/>
        <v>JSO8.18P1 Fond na spravodlivú transformáciuMPSVR SR</v>
      </c>
      <c r="L89" s="25">
        <f>VLOOKUP(K89,alokácie_šč[[Help]:[Alokácia ŠC]],2,FALSE)</f>
        <v>29538310</v>
      </c>
    </row>
    <row r="90" spans="1:12" ht="73.5" customHeight="1" x14ac:dyDescent="0.25">
      <c r="A90" s="22" t="s">
        <v>132</v>
      </c>
      <c r="B90" s="29" t="s">
        <v>247</v>
      </c>
      <c r="C90" s="31" t="s">
        <v>230</v>
      </c>
      <c r="D90" s="25">
        <v>3953000</v>
      </c>
      <c r="E90" s="29" t="s">
        <v>43</v>
      </c>
      <c r="F90" s="4" t="str">
        <f>VLOOKUP(DB_pre_alokaciu[[#This Row],[Špecifický cieľ (kód)]],legenda!$G$2:$I$34,2,FALSE)</f>
        <v>Zabezpečenie rovného prístupu k zdravotnej starostlivosti a zvýšenie odolnosti systémov zdravotnej starostlivosti vrátane primárnej starostlivosti a podpory prechodu z inštitucionálnej starostlivosti na rodinnú a komunitnú starostlivosť</v>
      </c>
      <c r="G90" s="29" t="s">
        <v>12</v>
      </c>
      <c r="H90" s="26" t="s">
        <v>25</v>
      </c>
      <c r="I90" s="29" t="s">
        <v>464</v>
      </c>
      <c r="J90" s="29" t="s">
        <v>258</v>
      </c>
      <c r="K90" s="22" t="str">
        <f t="shared" si="5"/>
        <v>RSO4.54P5 Aktívne začlenenie a dostupné službyMPSVR SR</v>
      </c>
      <c r="L90" s="55">
        <f>VLOOKUP(K90,alokácie_šč[[Help]:[Alokácia ŠC]],2,FALSE)</f>
        <v>97458819</v>
      </c>
    </row>
    <row r="91" spans="1:12" ht="73.5" customHeight="1" x14ac:dyDescent="0.25">
      <c r="A91" s="22" t="s">
        <v>248</v>
      </c>
      <c r="B91" s="26" t="s">
        <v>54</v>
      </c>
      <c r="C91" s="34">
        <v>45281</v>
      </c>
      <c r="D91" s="56">
        <v>13541405.65</v>
      </c>
      <c r="E91" s="4" t="s">
        <v>21</v>
      </c>
      <c r="F91" s="4" t="str">
        <f>VLOOKUP(DB_pre_alokaciu[[#This Row],[Špecifický cieľ (kód)]],legenda!$G$2:$I$34,2,FALSE)</f>
        <v>Podpora sociálnej integrácie osôb ohrozených chudobou alebo sociálnym vylúčením vrátane najodkázanejších osôb a detí</v>
      </c>
      <c r="G91" s="4" t="s">
        <v>12</v>
      </c>
      <c r="H91" s="4" t="s">
        <v>25</v>
      </c>
      <c r="I91" s="26" t="s">
        <v>465</v>
      </c>
      <c r="J91" s="4" t="s">
        <v>259</v>
      </c>
      <c r="K91" s="22" t="str">
        <f t="shared" ref="K91:K119" si="9">CONCATENATE(E91,H91,G91)</f>
        <v>ESO4.124P5 Aktívne začlenenie a dostupné službyMPSVR SR</v>
      </c>
      <c r="L91" s="55">
        <f>VLOOKUP(K91,alokácie_šč[[Help]:[Alokácia ŠC]],2,FALSE)</f>
        <v>195250000</v>
      </c>
    </row>
    <row r="92" spans="1:12" ht="73.5" customHeight="1" x14ac:dyDescent="0.25">
      <c r="A92" s="22" t="s">
        <v>135</v>
      </c>
      <c r="B92" s="22" t="s">
        <v>40</v>
      </c>
      <c r="C92" s="35">
        <v>45349</v>
      </c>
      <c r="D92" s="25">
        <v>12805056.050000001</v>
      </c>
      <c r="E92" s="4" t="s">
        <v>11</v>
      </c>
      <c r="F92" s="4" t="str">
        <f>VLOOKUP(DB_pre_alokaciu[[#This Row],[Špecifický cieľ (kód)]],legenda!$G$2:$I$34,2,FALSE)</f>
        <v>Zlepšenie prístupu k zamestnaniu a aktivačným opatreniam pre všetkých uchádzačov o zamestnanie, predovšetkým mladých ľudí, a to najmä vykonávaním záruky pre mladých ľudí, pre dlhodobo nezamestnaných a znevýhodnené skupiny na trhu práce a neaktívne osoby, ako aj prostredníctvom podpory samostatnej zárobkovej činnosti a sociálneho hospodárstva;</v>
      </c>
      <c r="G92" s="4" t="s">
        <v>12</v>
      </c>
      <c r="H92" s="4" t="s">
        <v>13</v>
      </c>
      <c r="I92" s="4" t="s">
        <v>465</v>
      </c>
      <c r="J92" s="4" t="s">
        <v>15</v>
      </c>
      <c r="K92" s="22" t="str">
        <f t="shared" si="9"/>
        <v>ESO4.14P1 Adaptabilný a prístupný trh práceMPSVR SR</v>
      </c>
      <c r="L92" s="55">
        <f>VLOOKUP(K92,alokácie_šč[[Help]:[Alokácia ŠC]],2,FALSE)</f>
        <v>398657044</v>
      </c>
    </row>
    <row r="93" spans="1:12" ht="73.5" customHeight="1" x14ac:dyDescent="0.25">
      <c r="A93" s="22" t="s">
        <v>135</v>
      </c>
      <c r="B93" s="22" t="s">
        <v>40</v>
      </c>
      <c r="C93" s="27">
        <v>45349</v>
      </c>
      <c r="D93" s="25">
        <v>12888285.75</v>
      </c>
      <c r="E93" s="4" t="s">
        <v>11</v>
      </c>
      <c r="F93" s="4" t="str">
        <f>VLOOKUP(DB_pre_alokaciu[[#This Row],[Špecifický cieľ (kód)]],legenda!$G$2:$I$34,2,FALSE)</f>
        <v>Zlepšenie prístupu k zamestnaniu a aktivačným opatreniam pre všetkých uchádzačov o zamestnanie, predovšetkým mladých ľudí, a to najmä vykonávaním záruky pre mladých ľudí, pre dlhodobo nezamestnaných a znevýhodnené skupiny na trhu práce a neaktívne osoby, ako aj prostredníctvom podpory samostatnej zárobkovej činnosti a sociálneho hospodárstva;</v>
      </c>
      <c r="G93" s="4" t="s">
        <v>12</v>
      </c>
      <c r="H93" s="4" t="s">
        <v>22</v>
      </c>
      <c r="I93" s="4" t="s">
        <v>465</v>
      </c>
      <c r="J93" s="22" t="s">
        <v>257</v>
      </c>
      <c r="K93" s="22" t="str">
        <f t="shared" si="9"/>
        <v>ESO4.14P4 Záruka pre mladých MPSVR SR</v>
      </c>
      <c r="L93" s="55">
        <f>VLOOKUP(K93,alokácie_šč[[Help]:[Alokácia ŠC]],2,FALSE)</f>
        <v>198802012</v>
      </c>
    </row>
    <row r="94" spans="1:12" ht="73.5" customHeight="1" x14ac:dyDescent="0.25">
      <c r="A94" s="22" t="s">
        <v>135</v>
      </c>
      <c r="B94" s="22" t="s">
        <v>40</v>
      </c>
      <c r="C94" s="35">
        <v>45349</v>
      </c>
      <c r="D94" s="25">
        <v>12733000</v>
      </c>
      <c r="E94" s="4" t="s">
        <v>18</v>
      </c>
      <c r="F94" s="4" t="str">
        <f>VLOOKUP(DB_pre_alokaciu[[#This Row],[Špecifický cieľ (kód)]],legenda!$G$2:$I$34,2,FALSE)</f>
        <v>Podpora adaptácie pracovníkov, podnikov a podnikateľov na zmeny, ako aj aktívneho a zdravého starnutia a zdravého a vhodne prispôsobeného pracovného prostredia, ktoré rieši zdravotné riziká</v>
      </c>
      <c r="G94" s="4" t="s">
        <v>12</v>
      </c>
      <c r="H94" s="4" t="s">
        <v>19</v>
      </c>
      <c r="I94" s="4" t="s">
        <v>465</v>
      </c>
      <c r="J94" s="4" t="s">
        <v>17</v>
      </c>
      <c r="K94" s="22" t="str">
        <f t="shared" si="9"/>
        <v>ESO4.44P3 Zručnosti pre lepšiu adaptabilitu a inklúziuMPSVR SR</v>
      </c>
      <c r="L94" s="55">
        <f>VLOOKUP(K94,alokácie_šč[[Help]:[Alokácia ŠC]],2,FALSE)</f>
        <v>92320000</v>
      </c>
    </row>
    <row r="95" spans="1:12" ht="73.5" customHeight="1" x14ac:dyDescent="0.25">
      <c r="A95" s="22" t="s">
        <v>265</v>
      </c>
      <c r="B95" s="22" t="s">
        <v>95</v>
      </c>
      <c r="C95" s="34">
        <v>45618</v>
      </c>
      <c r="D95" s="25">
        <v>5728232</v>
      </c>
      <c r="E95" s="22" t="s">
        <v>30</v>
      </c>
      <c r="F95" s="4" t="str">
        <f>VLOOKUP(DB_pre_alokaciu[[#This Row],[Špecifický cieľ (kód)]],legenda!$G$2:$I$34,2,FALSE)</f>
        <v>Podpora aktívneho začlenenia s cieľom podporovať rovnosť príležitostí, nediskrimináciu a aktívnu účasť a zlepšenie zamestnateľnosti, najmä v prípade znevýhodnených skupín</v>
      </c>
      <c r="G95" s="22" t="s">
        <v>12</v>
      </c>
      <c r="H95" s="4" t="s">
        <v>25</v>
      </c>
      <c r="I95" s="29" t="s">
        <v>465</v>
      </c>
      <c r="J95" s="22" t="s">
        <v>48</v>
      </c>
      <c r="K95" s="22" t="str">
        <f t="shared" si="9"/>
        <v>ESO4.84P5 Aktívne začlenenie a dostupné službyMPSVR SR</v>
      </c>
      <c r="L95" s="55">
        <f>VLOOKUP(K95,alokácie_šč[[Help]:[Alokácia ŠC]],2,FALSE)</f>
        <v>140055000</v>
      </c>
    </row>
    <row r="96" spans="1:12" ht="73.5" customHeight="1" x14ac:dyDescent="0.25">
      <c r="A96" s="22" t="s">
        <v>262</v>
      </c>
      <c r="B96" s="22" t="s">
        <v>40</v>
      </c>
      <c r="C96" s="31">
        <v>45590</v>
      </c>
      <c r="D96" s="25">
        <v>21142852</v>
      </c>
      <c r="E96" s="22" t="s">
        <v>43</v>
      </c>
      <c r="F96" s="4" t="str">
        <f>VLOOKUP(DB_pre_alokaciu[[#This Row],[Špecifický cieľ (kód)]],legenda!$G$2:$I$34,2,FALSE)</f>
        <v>Zabezpečenie rovného prístupu k zdravotnej starostlivosti a zvýšenie odolnosti systémov zdravotnej starostlivosti vrátane primárnej starostlivosti a podpory prechodu z inštitucionálnej starostlivosti na rodinnú a komunitnú starostlivosť</v>
      </c>
      <c r="G96" s="22" t="s">
        <v>12</v>
      </c>
      <c r="H96" s="4" t="s">
        <v>25</v>
      </c>
      <c r="I96" s="53" t="s">
        <v>465</v>
      </c>
      <c r="J96" s="22" t="s">
        <v>258</v>
      </c>
      <c r="K96" s="22" t="str">
        <f t="shared" si="9"/>
        <v>RSO4.54P5 Aktívne začlenenie a dostupné službyMPSVR SR</v>
      </c>
      <c r="L96" s="55">
        <f>VLOOKUP(K96,alokácie_šč[[Help]:[Alokácia ŠC]],2,FALSE)</f>
        <v>97458819</v>
      </c>
    </row>
    <row r="97" spans="1:12" ht="73.5" customHeight="1" x14ac:dyDescent="0.25">
      <c r="A97" s="22" t="s">
        <v>49</v>
      </c>
      <c r="B97" s="4" t="s">
        <v>50</v>
      </c>
      <c r="C97" s="27">
        <v>45232</v>
      </c>
      <c r="D97" s="25">
        <v>13247802.02</v>
      </c>
      <c r="E97" s="4" t="s">
        <v>51</v>
      </c>
      <c r="F97" s="4" t="str">
        <f>VLOOKUP(DB_pre_alokaciu[[#This Row],[Špecifický cieľ (kód)]],legenda!$G$2:$I$34,2,FALSE)</f>
        <v>Podpora celoživotného vzdelávania, najmä flexibilných príležitostí na zvyšovanie kvalifikácie a rekvalifikáciu pre všetkých s prihliadnutím na podnikateľské a digitálne zručnosti, lepšie predvídanie zmien a nových požiadaviek na zručnosti na základe potrieb trhu práce, uľahčovanie kariérnych zmien a podpora profesijnej mobility</v>
      </c>
      <c r="G97" s="4" t="s">
        <v>215</v>
      </c>
      <c r="H97" s="4" t="s">
        <v>19</v>
      </c>
      <c r="I97" s="4" t="s">
        <v>465</v>
      </c>
      <c r="J97" s="4" t="s">
        <v>17</v>
      </c>
      <c r="K97" s="22" t="str">
        <f t="shared" si="9"/>
        <v>ESO4.74P3 Zručnosti pre lepšiu adaptabilitu a inklúziuMŠVVM SR</v>
      </c>
      <c r="L97" s="55">
        <f>VLOOKUP(K97,alokácie_šč[[Help]:[Alokácia ŠC]],2,FALSE)</f>
        <v>70004320</v>
      </c>
    </row>
    <row r="98" spans="1:12" ht="73.5" customHeight="1" x14ac:dyDescent="0.25">
      <c r="A98" s="22" t="s">
        <v>57</v>
      </c>
      <c r="B98" s="33" t="s">
        <v>58</v>
      </c>
      <c r="C98" s="27">
        <v>45245</v>
      </c>
      <c r="D98" s="25">
        <v>17211125.440000001</v>
      </c>
      <c r="E98" s="33" t="s">
        <v>59</v>
      </c>
      <c r="F98" s="4" t="str">
        <f>VLOOKUP(DB_pre_alokaciu[[#This Row],[Špecifický cieľ (kód)]],legenda!$G$2:$I$34,2,FALSE)</f>
        <v>Zvýšenie kvality, inkluzívnosti a účinnosti systémov vzdelávania a odbornej prípravy, ako aj ich relevantnosti z hľadiska trhu práce okrem iného prostredníctvom potvrdzovania výsledkov neformálneho vzdelávania a informálneho učenia sa s cieľom podporiť nadobúdanie kľúčových kompetencií vrátane podnikateľských a digitálnych zručností, a tiež prostredníctvom podpory zavádzania systémov duálnej odbornej prípravy a učňovskej prípravy</v>
      </c>
      <c r="G98" s="33" t="s">
        <v>215</v>
      </c>
      <c r="H98" s="4" t="s">
        <v>60</v>
      </c>
      <c r="I98" s="33" t="s">
        <v>465</v>
      </c>
      <c r="J98" s="33" t="s">
        <v>28</v>
      </c>
      <c r="K98" s="22" t="str">
        <f t="shared" si="9"/>
        <v>ESO4.54P2 Kvalitné a inkluzívne vzdelávanieMŠVVM SR</v>
      </c>
      <c r="L98" s="55">
        <f>VLOOKUP(K98,alokácie_šč[[Help]:[Alokácia ŠC]],2,FALSE)</f>
        <v>125068680</v>
      </c>
    </row>
    <row r="99" spans="1:12" ht="73.5" customHeight="1" x14ac:dyDescent="0.25">
      <c r="A99" s="22" t="s">
        <v>315</v>
      </c>
      <c r="B99" s="22" t="s">
        <v>215</v>
      </c>
      <c r="C99" s="27" t="s">
        <v>245</v>
      </c>
      <c r="D99" s="25">
        <v>8500000</v>
      </c>
      <c r="E99" s="22" t="s">
        <v>59</v>
      </c>
      <c r="F99" s="4" t="str">
        <f>VLOOKUP(DB_pre_alokaciu[[#This Row],[Špecifický cieľ (kód)]],legenda!$G$2:$I$34,2,FALSE)</f>
        <v>Zvýšenie kvality, inkluzívnosti a účinnosti systémov vzdelávania a odbornej prípravy, ako aj ich relevantnosti z hľadiska trhu práce okrem iného prostredníctvom potvrdzovania výsledkov neformálneho vzdelávania a informálneho učenia sa s cieľom podporiť nadobúdanie kľúčových kompetencií vrátane podnikateľských a digitálnych zručností, a tiež prostredníctvom podpory zavádzania systémov duálnej odbornej prípravy a učňovskej prípravy</v>
      </c>
      <c r="G99" s="4" t="s">
        <v>215</v>
      </c>
      <c r="H99" s="4" t="s">
        <v>60</v>
      </c>
      <c r="I99" s="22" t="s">
        <v>464</v>
      </c>
      <c r="J99" s="22" t="s">
        <v>86</v>
      </c>
      <c r="K99" s="22" t="str">
        <f t="shared" si="9"/>
        <v>ESO4.54P2 Kvalitné a inkluzívne vzdelávanieMŠVVM SR</v>
      </c>
      <c r="L99" s="55">
        <f>VLOOKUP(K99,alokácie_šč[[Help]:[Alokácia ŠC]],2,FALSE)</f>
        <v>125068680</v>
      </c>
    </row>
    <row r="100" spans="1:12" ht="73.5" customHeight="1" x14ac:dyDescent="0.25">
      <c r="A100" s="22" t="s">
        <v>296</v>
      </c>
      <c r="B100" s="22" t="s">
        <v>223</v>
      </c>
      <c r="C100" s="35" t="s">
        <v>55</v>
      </c>
      <c r="D100" s="25">
        <v>5939528</v>
      </c>
      <c r="E100" s="22" t="s">
        <v>51</v>
      </c>
      <c r="F100" s="4" t="str">
        <f>VLOOKUP(DB_pre_alokaciu[[#This Row],[Špecifický cieľ (kód)]],legenda!$G$2:$I$34,2,FALSE)</f>
        <v>Podpora celoživotného vzdelávania, najmä flexibilných príležitostí na zvyšovanie kvalifikácie a rekvalifikáciu pre všetkých s prihliadnutím na podnikateľské a digitálne zručnosti, lepšie predvídanie zmien a nových požiadaviek na zručnosti na základe potrieb trhu práce, uľahčovanie kariérnych zmien a podpora profesijnej mobility</v>
      </c>
      <c r="G100" s="4" t="s">
        <v>215</v>
      </c>
      <c r="H100" s="4" t="s">
        <v>19</v>
      </c>
      <c r="I100" s="22" t="s">
        <v>464</v>
      </c>
      <c r="J100" s="22" t="s">
        <v>17</v>
      </c>
      <c r="K100" s="22" t="str">
        <f t="shared" si="9"/>
        <v>ESO4.74P3 Zručnosti pre lepšiu adaptabilitu a inklúziuMŠVVM SR</v>
      </c>
      <c r="L100" s="55">
        <f>VLOOKUP(K100,alokácie_šč[[Help]:[Alokácia ŠC]],2,FALSE)</f>
        <v>70004320</v>
      </c>
    </row>
    <row r="101" spans="1:12" ht="73.5" customHeight="1" x14ac:dyDescent="0.25">
      <c r="A101" s="29" t="s">
        <v>316</v>
      </c>
      <c r="B101" s="22" t="s">
        <v>215</v>
      </c>
      <c r="C101" s="35" t="s">
        <v>242</v>
      </c>
      <c r="D101" s="25">
        <v>1879152</v>
      </c>
      <c r="E101" s="22" t="s">
        <v>59</v>
      </c>
      <c r="F101" s="4" t="str">
        <f>VLOOKUP(DB_pre_alokaciu[[#This Row],[Špecifický cieľ (kód)]],legenda!$G$2:$I$34,2,FALSE)</f>
        <v>Zvýšenie kvality, inkluzívnosti a účinnosti systémov vzdelávania a odbornej prípravy, ako aj ich relevantnosti z hľadiska trhu práce okrem iného prostredníctvom potvrdzovania výsledkov neformálneho vzdelávania a informálneho učenia sa s cieľom podporiť nadobúdanie kľúčových kompetencií vrátane podnikateľských a digitálnych zručností, a tiež prostredníctvom podpory zavádzania systémov duálnej odbornej prípravy a učňovskej prípravy</v>
      </c>
      <c r="G101" s="4" t="s">
        <v>215</v>
      </c>
      <c r="H101" s="4" t="s">
        <v>60</v>
      </c>
      <c r="I101" s="22" t="s">
        <v>464</v>
      </c>
      <c r="J101" s="22" t="s">
        <v>27</v>
      </c>
      <c r="K101" s="22" t="str">
        <f t="shared" si="9"/>
        <v>ESO4.54P2 Kvalitné a inkluzívne vzdelávanieMŠVVM SR</v>
      </c>
      <c r="L101" s="55">
        <f>VLOOKUP(K101,alokácie_šč[[Help]:[Alokácia ŠC]],2,FALSE)</f>
        <v>125068680</v>
      </c>
    </row>
    <row r="102" spans="1:12" ht="73.5" customHeight="1" x14ac:dyDescent="0.25">
      <c r="A102" s="22" t="s">
        <v>219</v>
      </c>
      <c r="B102" s="22" t="s">
        <v>288</v>
      </c>
      <c r="C102" s="35">
        <v>45525</v>
      </c>
      <c r="D102" s="25">
        <v>4250000</v>
      </c>
      <c r="E102" s="22" t="s">
        <v>51</v>
      </c>
      <c r="F102" s="4" t="str">
        <f>VLOOKUP(DB_pre_alokaciu[[#This Row],[Špecifický cieľ (kód)]],legenda!$G$2:$I$34,2,FALSE)</f>
        <v>Podpora celoživotného vzdelávania, najmä flexibilných príležitostí na zvyšovanie kvalifikácie a rekvalifikáciu pre všetkých s prihliadnutím na podnikateľské a digitálne zručnosti, lepšie predvídanie zmien a nových požiadaviek na zručnosti na základe potrieb trhu práce, uľahčovanie kariérnych zmien a podpora profesijnej mobility</v>
      </c>
      <c r="G102" s="4" t="s">
        <v>215</v>
      </c>
      <c r="H102" s="4" t="s">
        <v>19</v>
      </c>
      <c r="I102" s="22" t="s">
        <v>465</v>
      </c>
      <c r="J102" s="22" t="s">
        <v>17</v>
      </c>
      <c r="K102" s="22" t="str">
        <f t="shared" si="9"/>
        <v>ESO4.74P3 Zručnosti pre lepšiu adaptabilitu a inklúziuMŠVVM SR</v>
      </c>
      <c r="L102" s="55">
        <f>VLOOKUP(K102,alokácie_šč[[Help]:[Alokácia ŠC]],2,FALSE)</f>
        <v>70004320</v>
      </c>
    </row>
    <row r="103" spans="1:12" ht="73.5" customHeight="1" x14ac:dyDescent="0.25">
      <c r="A103" s="22" t="s">
        <v>216</v>
      </c>
      <c r="B103" s="22" t="s">
        <v>217</v>
      </c>
      <c r="C103" s="35">
        <v>45645</v>
      </c>
      <c r="D103" s="25">
        <v>25000000</v>
      </c>
      <c r="E103" s="22" t="s">
        <v>70</v>
      </c>
      <c r="F103" s="4" t="str">
        <f>VLOOKUP(DB_pre_alokaciu[[#This Row],[Špecifický cieľ (kód)]],legenda!$G$2:$I$34,2,FALSE)</f>
        <v>Zlepšenie rovného prístupu k inkluzívnym a kvalitným službám v oblasti vzdelávania, odbornej prípravy a celoživotného vzdelávania rozvíjaním dostupnej infraštruktúry vrátane posilňovania odolnosti pre dištančné a online vzdelávanie a odbornú prípravu</v>
      </c>
      <c r="G103" s="22" t="s">
        <v>215</v>
      </c>
      <c r="H103" s="4" t="s">
        <v>19</v>
      </c>
      <c r="I103" s="22" t="s">
        <v>462</v>
      </c>
      <c r="J103" s="22" t="s">
        <v>17</v>
      </c>
      <c r="K103" s="22" t="str">
        <f t="shared" si="9"/>
        <v>RSO4.24P3 Zručnosti pre lepšiu adaptabilitu a inklúziuMŠVVM SR</v>
      </c>
      <c r="L103" s="55">
        <f>VLOOKUP(K103,alokácie_šč[[Help]:[Alokácia ŠC]],2,FALSE)</f>
        <v>31000000</v>
      </c>
    </row>
    <row r="104" spans="1:12" ht="73.5" customHeight="1" x14ac:dyDescent="0.25">
      <c r="A104" s="22" t="s">
        <v>87</v>
      </c>
      <c r="B104" s="22" t="s">
        <v>88</v>
      </c>
      <c r="C104" s="27">
        <v>45644</v>
      </c>
      <c r="D104" s="25">
        <v>8480000</v>
      </c>
      <c r="E104" s="22" t="s">
        <v>70</v>
      </c>
      <c r="F104" s="4" t="str">
        <f>VLOOKUP(DB_pre_alokaciu[[#This Row],[Špecifický cieľ (kód)]],legenda!$G$2:$I$34,2,FALSE)</f>
        <v>Zlepšenie rovného prístupu k inkluzívnym a kvalitným službám v oblasti vzdelávania, odbornej prípravy a celoživotného vzdelávania rozvíjaním dostupnej infraštruktúry vrátane posilňovania odolnosti pre dištančné a online vzdelávanie a odbornú prípravu</v>
      </c>
      <c r="G104" s="22" t="s">
        <v>215</v>
      </c>
      <c r="H104" s="4" t="s">
        <v>60</v>
      </c>
      <c r="I104" s="22" t="s">
        <v>462</v>
      </c>
      <c r="J104" s="22" t="s">
        <v>89</v>
      </c>
      <c r="K104" s="22" t="str">
        <f t="shared" si="9"/>
        <v>RSO4.24P2 Kvalitné a inkluzívne vzdelávanieMŠVVM SR</v>
      </c>
      <c r="L104" s="55">
        <f>VLOOKUP(K104,alokácie_šč[[Help]:[Alokácia ŠC]],2,FALSE)</f>
        <v>10000000</v>
      </c>
    </row>
    <row r="105" spans="1:12" s="32" customFormat="1" ht="73.5" customHeight="1" x14ac:dyDescent="0.25">
      <c r="A105" s="4" t="s">
        <v>295</v>
      </c>
      <c r="B105" s="22" t="s">
        <v>218</v>
      </c>
      <c r="C105" s="27" t="s">
        <v>230</v>
      </c>
      <c r="D105" s="25">
        <v>9000000</v>
      </c>
      <c r="E105" s="22" t="s">
        <v>59</v>
      </c>
      <c r="F105" s="4" t="str">
        <f>VLOOKUP(DB_pre_alokaciu[[#This Row],[Špecifický cieľ (kód)]],legenda!$G$2:$I$34,2,FALSE)</f>
        <v>Zvýšenie kvality, inkluzívnosti a účinnosti systémov vzdelávania a odbornej prípravy, ako aj ich relevantnosti z hľadiska trhu práce okrem iného prostredníctvom potvrdzovania výsledkov neformálneho vzdelávania a informálneho učenia sa s cieľom podporiť nadobúdanie kľúčových kompetencií vrátane podnikateľských a digitálnych zručností, a tiež prostredníctvom podpory zavádzania systémov duálnej odbornej prípravy a učňovskej prípravy</v>
      </c>
      <c r="G105" s="22" t="s">
        <v>215</v>
      </c>
      <c r="H105" s="4" t="s">
        <v>60</v>
      </c>
      <c r="I105" s="22" t="s">
        <v>464</v>
      </c>
      <c r="J105" s="4" t="s">
        <v>89</v>
      </c>
      <c r="K105" s="22" t="str">
        <f t="shared" si="9"/>
        <v>ESO4.54P2 Kvalitné a inkluzívne vzdelávanieMŠVVM SR</v>
      </c>
      <c r="L105" s="55">
        <f>VLOOKUP(K105,alokácie_šč[[Help]:[Alokácia ŠC]],2,FALSE)</f>
        <v>125068680</v>
      </c>
    </row>
    <row r="106" spans="1:12" ht="73.5" customHeight="1" x14ac:dyDescent="0.25">
      <c r="A106" s="22" t="s">
        <v>238</v>
      </c>
      <c r="B106" s="22" t="s">
        <v>92</v>
      </c>
      <c r="C106" s="27">
        <v>45261</v>
      </c>
      <c r="D106" s="25">
        <v>13963734.189999999</v>
      </c>
      <c r="E106" s="22" t="s">
        <v>59</v>
      </c>
      <c r="F106" s="4" t="str">
        <f>VLOOKUP(DB_pre_alokaciu[[#This Row],[Špecifický cieľ (kód)]],legenda!$G$2:$I$34,2,FALSE)</f>
        <v>Zvýšenie kvality, inkluzívnosti a účinnosti systémov vzdelávania a odbornej prípravy, ako aj ich relevantnosti z hľadiska trhu práce okrem iného prostredníctvom potvrdzovania výsledkov neformálneho vzdelávania a informálneho učenia sa s cieľom podporiť nadobúdanie kľúčových kompetencií vrátane podnikateľských a digitálnych zručností, a tiež prostredníctvom podpory zavádzania systémov duálnej odbornej prípravy a učňovskej prípravy</v>
      </c>
      <c r="G106" s="22" t="s">
        <v>215</v>
      </c>
      <c r="H106" s="4" t="s">
        <v>60</v>
      </c>
      <c r="I106" s="22" t="s">
        <v>465</v>
      </c>
      <c r="J106" s="4" t="s">
        <v>17</v>
      </c>
      <c r="K106" s="22" t="str">
        <f t="shared" si="9"/>
        <v>ESO4.54P2 Kvalitné a inkluzívne vzdelávanieMŠVVM SR</v>
      </c>
      <c r="L106" s="55">
        <f>VLOOKUP(K106,alokácie_šč[[Help]:[Alokácia ŠC]],2,FALSE)</f>
        <v>125068680</v>
      </c>
    </row>
    <row r="107" spans="1:12" ht="73.5" customHeight="1" x14ac:dyDescent="0.25">
      <c r="A107" s="22" t="s">
        <v>240</v>
      </c>
      <c r="B107" s="4" t="s">
        <v>58</v>
      </c>
      <c r="C107" s="31">
        <v>45124</v>
      </c>
      <c r="D107" s="25">
        <v>44932822.439999998</v>
      </c>
      <c r="E107" s="4" t="s">
        <v>59</v>
      </c>
      <c r="F107" s="4" t="str">
        <f>VLOOKUP(DB_pre_alokaciu[[#This Row],[Špecifický cieľ (kód)]],legenda!$G$2:$I$34,2,FALSE)</f>
        <v>Zvýšenie kvality, inkluzívnosti a účinnosti systémov vzdelávania a odbornej prípravy, ako aj ich relevantnosti z hľadiska trhu práce okrem iného prostredníctvom potvrdzovania výsledkov neformálneho vzdelávania a informálneho učenia sa s cieľom podporiť nadobúdanie kľúčových kompetencií vrátane podnikateľských a digitálnych zručností, a tiež prostredníctvom podpory zavádzania systémov duálnej odbornej prípravy a učňovskej prípravy</v>
      </c>
      <c r="G107" s="4" t="s">
        <v>215</v>
      </c>
      <c r="H107" s="4" t="s">
        <v>60</v>
      </c>
      <c r="I107" s="22" t="s">
        <v>465</v>
      </c>
      <c r="J107" s="22" t="s">
        <v>257</v>
      </c>
      <c r="K107" s="22" t="str">
        <f t="shared" si="9"/>
        <v>ESO4.54P2 Kvalitné a inkluzívne vzdelávanieMŠVVM SR</v>
      </c>
      <c r="L107" s="55">
        <f>VLOOKUP(K107,alokácie_šč[[Help]:[Alokácia ŠC]],2,FALSE)</f>
        <v>125068680</v>
      </c>
    </row>
    <row r="108" spans="1:12" ht="73.5" customHeight="1" x14ac:dyDescent="0.25">
      <c r="A108" s="22" t="s">
        <v>240</v>
      </c>
      <c r="B108" s="22" t="s">
        <v>58</v>
      </c>
      <c r="C108" s="31">
        <v>45124</v>
      </c>
      <c r="D108" s="25">
        <v>214417150.19999999</v>
      </c>
      <c r="E108" s="4" t="s">
        <v>36</v>
      </c>
      <c r="F108" s="4" t="str">
        <f>VLOOKUP(DB_pre_alokaciu[[#This Row],[Špecifický cieľ (kód)]],legenda!$G$2:$I$34,2,FALSE)</f>
        <v>Podpora rovného prístupu, a to najmä znevýhodnených skupín, ku kvalitnému a inkluzívnemu vzdelávaniu a odbornej príprave a podpora ich úspešného ukončenia, počnúc vzdelávaním a starostlivosťou v ranom detstve cez všeobecné a odborné vzdelávanie a prípravu až po terciárnu úroveň a vzdelávanie a učenie dospelých vrátane uľahčovania vzdelávacej mobility pre všetkých a prístupnosti pre osoby so zdravotným postihnutím</v>
      </c>
      <c r="G108" s="4" t="s">
        <v>215</v>
      </c>
      <c r="H108" s="4" t="s">
        <v>60</v>
      </c>
      <c r="I108" s="22" t="s">
        <v>465</v>
      </c>
      <c r="J108" s="22" t="s">
        <v>84</v>
      </c>
      <c r="K108" s="22" t="str">
        <f t="shared" si="9"/>
        <v>ESO4.64P2 Kvalitné a inkluzívne vzdelávanieMŠVVM SR</v>
      </c>
      <c r="L108" s="55">
        <f>VLOOKUP(K108,alokácie_šč[[Help]:[Alokácia ŠC]],2,FALSE)</f>
        <v>251581000</v>
      </c>
    </row>
    <row r="109" spans="1:12" ht="73.5" customHeight="1" x14ac:dyDescent="0.25">
      <c r="A109" s="22" t="s">
        <v>317</v>
      </c>
      <c r="B109" s="22" t="s">
        <v>249</v>
      </c>
      <c r="C109" s="27" t="s">
        <v>230</v>
      </c>
      <c r="D109" s="25">
        <v>8250000</v>
      </c>
      <c r="E109" s="22" t="s">
        <v>59</v>
      </c>
      <c r="F109" s="4" t="str">
        <f>VLOOKUP(DB_pre_alokaciu[[#This Row],[Špecifický cieľ (kód)]],legenda!$G$2:$I$34,2,FALSE)</f>
        <v>Zvýšenie kvality, inkluzívnosti a účinnosti systémov vzdelávania a odbornej prípravy, ako aj ich relevantnosti z hľadiska trhu práce okrem iného prostredníctvom potvrdzovania výsledkov neformálneho vzdelávania a informálneho učenia sa s cieľom podporiť nadobúdanie kľúčových kompetencií vrátane podnikateľských a digitálnych zručností, a tiež prostredníctvom podpory zavádzania systémov duálnej odbornej prípravy a učňovskej prípravy</v>
      </c>
      <c r="G109" s="22" t="s">
        <v>215</v>
      </c>
      <c r="H109" s="4" t="s">
        <v>60</v>
      </c>
      <c r="I109" s="22" t="s">
        <v>464</v>
      </c>
      <c r="J109" s="22" t="s">
        <v>86</v>
      </c>
      <c r="K109" s="22" t="str">
        <f t="shared" si="9"/>
        <v>ESO4.54P2 Kvalitné a inkluzívne vzdelávanieMŠVVM SR</v>
      </c>
      <c r="L109" s="55">
        <f>VLOOKUP(K109,alokácie_šč[[Help]:[Alokácia ŠC]],2,FALSE)</f>
        <v>125068680</v>
      </c>
    </row>
    <row r="110" spans="1:12" ht="73.5" customHeight="1" x14ac:dyDescent="0.25">
      <c r="A110" s="22" t="s">
        <v>299</v>
      </c>
      <c r="B110" s="22" t="s">
        <v>300</v>
      </c>
      <c r="C110" s="27" t="s">
        <v>230</v>
      </c>
      <c r="D110" s="25">
        <v>2500000</v>
      </c>
      <c r="E110" s="22" t="s">
        <v>51</v>
      </c>
      <c r="F110" s="4" t="str">
        <f>VLOOKUP(DB_pre_alokaciu[[#This Row],[Špecifický cieľ (kód)]],legenda!$G$2:$I$34,2,FALSE)</f>
        <v>Podpora celoživotného vzdelávania, najmä flexibilných príležitostí na zvyšovanie kvalifikácie a rekvalifikáciu pre všetkých s prihliadnutím na podnikateľské a digitálne zručnosti, lepšie predvídanie zmien a nových požiadaviek na zručnosti na základe potrieb trhu práce, uľahčovanie kariérnych zmien a podpora profesijnej mobility</v>
      </c>
      <c r="G110" s="22" t="s">
        <v>215</v>
      </c>
      <c r="H110" s="4" t="s">
        <v>19</v>
      </c>
      <c r="I110" s="22" t="s">
        <v>464</v>
      </c>
      <c r="J110" s="22" t="s">
        <v>17</v>
      </c>
      <c r="K110" s="22" t="str">
        <f t="shared" si="9"/>
        <v>ESO4.74P3 Zručnosti pre lepšiu adaptabilitu a inklúziuMŠVVM SR</v>
      </c>
      <c r="L110" s="55">
        <f>VLOOKUP(K110,alokácie_šč[[Help]:[Alokácia ŠC]],2,FALSE)</f>
        <v>70004320</v>
      </c>
    </row>
    <row r="111" spans="1:12" ht="73.5" customHeight="1" x14ac:dyDescent="0.25">
      <c r="A111" s="98" t="s">
        <v>318</v>
      </c>
      <c r="B111" s="98" t="s">
        <v>222</v>
      </c>
      <c r="C111" s="27" t="s">
        <v>242</v>
      </c>
      <c r="D111" s="25">
        <v>7000000</v>
      </c>
      <c r="E111" s="22" t="s">
        <v>51</v>
      </c>
      <c r="F111" s="4" t="str">
        <f>VLOOKUP(DB_pre_alokaciu[[#This Row],[Špecifický cieľ (kód)]],legenda!$G$2:$I$34,2,FALSE)</f>
        <v>Podpora celoživotného vzdelávania, najmä flexibilných príležitostí na zvyšovanie kvalifikácie a rekvalifikáciu pre všetkých s prihliadnutím na podnikateľské a digitálne zručnosti, lepšie predvídanie zmien a nových požiadaviek na zručnosti na základe potrieb trhu práce, uľahčovanie kariérnych zmien a podpora profesijnej mobility</v>
      </c>
      <c r="G111" s="26" t="s">
        <v>215</v>
      </c>
      <c r="H111" s="4" t="s">
        <v>19</v>
      </c>
      <c r="I111" s="22" t="s">
        <v>464</v>
      </c>
      <c r="J111" s="29" t="s">
        <v>17</v>
      </c>
      <c r="K111" s="22" t="str">
        <f t="shared" si="9"/>
        <v>ESO4.74P3 Zručnosti pre lepšiu adaptabilitu a inklúziuMŠVVM SR</v>
      </c>
      <c r="L111" s="55">
        <f>VLOOKUP(K111,alokácie_šč[[Help]:[Alokácia ŠC]],2,FALSE)</f>
        <v>70004320</v>
      </c>
    </row>
    <row r="112" spans="1:12" ht="73.5" customHeight="1" x14ac:dyDescent="0.25">
      <c r="A112" s="22" t="s">
        <v>319</v>
      </c>
      <c r="B112" s="22" t="s">
        <v>251</v>
      </c>
      <c r="C112" s="27" t="s">
        <v>242</v>
      </c>
      <c r="D112" s="25">
        <v>5000000</v>
      </c>
      <c r="E112" s="22" t="s">
        <v>59</v>
      </c>
      <c r="F112" s="4" t="str">
        <f>VLOOKUP(DB_pre_alokaciu[[#This Row],[Špecifický cieľ (kód)]],legenda!$G$2:$I$34,2,FALSE)</f>
        <v>Zvýšenie kvality, inkluzívnosti a účinnosti systémov vzdelávania a odbornej prípravy, ako aj ich relevantnosti z hľadiska trhu práce okrem iného prostredníctvom potvrdzovania výsledkov neformálneho vzdelávania a informálneho učenia sa s cieľom podporiť nadobúdanie kľúčových kompetencií vrátane podnikateľských a digitálnych zručností, a tiež prostredníctvom podpory zavádzania systémov duálnej odbornej prípravy a učňovskej prípravy</v>
      </c>
      <c r="G112" s="4" t="s">
        <v>215</v>
      </c>
      <c r="H112" s="4" t="s">
        <v>60</v>
      </c>
      <c r="I112" s="22" t="s">
        <v>464</v>
      </c>
      <c r="J112" s="22" t="s">
        <v>86</v>
      </c>
      <c r="K112" s="22" t="str">
        <f t="shared" si="9"/>
        <v>ESO4.54P2 Kvalitné a inkluzívne vzdelávanieMŠVVM SR</v>
      </c>
      <c r="L112" s="55">
        <f>VLOOKUP(K112,alokácie_šč[[Help]:[Alokácia ŠC]],2,FALSE)</f>
        <v>125068680</v>
      </c>
    </row>
    <row r="113" spans="1:12" ht="73.5" customHeight="1" x14ac:dyDescent="0.25">
      <c r="A113" s="22" t="s">
        <v>320</v>
      </c>
      <c r="B113" s="22" t="s">
        <v>52</v>
      </c>
      <c r="C113" s="27" t="s">
        <v>242</v>
      </c>
      <c r="D113" s="25">
        <v>12750000</v>
      </c>
      <c r="E113" s="22" t="s">
        <v>51</v>
      </c>
      <c r="F113" s="4" t="str">
        <f>VLOOKUP(DB_pre_alokaciu[[#This Row],[Špecifický cieľ (kód)]],legenda!$G$2:$I$34,2,FALSE)</f>
        <v>Podpora celoživotného vzdelávania, najmä flexibilných príležitostí na zvyšovanie kvalifikácie a rekvalifikáciu pre všetkých s prihliadnutím na podnikateľské a digitálne zručnosti, lepšie predvídanie zmien a nových požiadaviek na zručnosti na základe potrieb trhu práce, uľahčovanie kariérnych zmien a podpora profesijnej mobility</v>
      </c>
      <c r="G113" s="29" t="s">
        <v>215</v>
      </c>
      <c r="H113" s="4" t="s">
        <v>19</v>
      </c>
      <c r="I113" s="22" t="s">
        <v>464</v>
      </c>
      <c r="J113" s="29" t="s">
        <v>17</v>
      </c>
      <c r="K113" s="22" t="str">
        <f t="shared" si="9"/>
        <v>ESO4.74P3 Zručnosti pre lepšiu adaptabilitu a inklúziuMŠVVM SR</v>
      </c>
      <c r="L113" s="55">
        <f>VLOOKUP(K113,alokácie_šč[[Help]:[Alokácia ŠC]],2,FALSE)</f>
        <v>70004320</v>
      </c>
    </row>
    <row r="114" spans="1:12" ht="73.5" customHeight="1" x14ac:dyDescent="0.25">
      <c r="A114" s="22" t="s">
        <v>314</v>
      </c>
      <c r="B114" s="22" t="s">
        <v>215</v>
      </c>
      <c r="C114" s="27">
        <v>45547</v>
      </c>
      <c r="D114" s="25">
        <v>960000</v>
      </c>
      <c r="E114" s="22" t="s">
        <v>59</v>
      </c>
      <c r="F114" s="4" t="str">
        <f>VLOOKUP(DB_pre_alokaciu[[#This Row],[Špecifický cieľ (kód)]],legenda!$G$2:$I$34,2,FALSE)</f>
        <v>Zvýšenie kvality, inkluzívnosti a účinnosti systémov vzdelávania a odbornej prípravy, ako aj ich relevantnosti z hľadiska trhu práce okrem iného prostredníctvom potvrdzovania výsledkov neformálneho vzdelávania a informálneho učenia sa s cieľom podporiť nadobúdanie kľúčových kompetencií vrátane podnikateľských a digitálnych zručností, a tiež prostredníctvom podpory zavádzania systémov duálnej odbornej prípravy a učňovskej prípravy</v>
      </c>
      <c r="G114" s="4" t="s">
        <v>215</v>
      </c>
      <c r="H114" s="4" t="s">
        <v>60</v>
      </c>
      <c r="I114" s="22" t="s">
        <v>465</v>
      </c>
      <c r="J114" s="22" t="s">
        <v>91</v>
      </c>
      <c r="K114" s="22" t="str">
        <f t="shared" si="9"/>
        <v>ESO4.54P2 Kvalitné a inkluzívne vzdelávanieMŠVVM SR</v>
      </c>
      <c r="L114" s="55">
        <f>VLOOKUP(K114,alokácie_šč[[Help]:[Alokácia ŠC]],2,FALSE)</f>
        <v>125068680</v>
      </c>
    </row>
    <row r="115" spans="1:12" ht="73.5" customHeight="1" x14ac:dyDescent="0.25">
      <c r="A115" s="22" t="s">
        <v>224</v>
      </c>
      <c r="B115" s="22" t="s">
        <v>252</v>
      </c>
      <c r="C115" s="35" t="s">
        <v>242</v>
      </c>
      <c r="D115" s="25">
        <v>2910000</v>
      </c>
      <c r="E115" s="22" t="s">
        <v>51</v>
      </c>
      <c r="F115" s="4" t="str">
        <f>VLOOKUP(DB_pre_alokaciu[[#This Row],[Špecifický cieľ (kód)]],legenda!$G$2:$I$34,2,FALSE)</f>
        <v>Podpora celoživotného vzdelávania, najmä flexibilných príležitostí na zvyšovanie kvalifikácie a rekvalifikáciu pre všetkých s prihliadnutím na podnikateľské a digitálne zručnosti, lepšie predvídanie zmien a nových požiadaviek na zručnosti na základe potrieb trhu práce, uľahčovanie kariérnych zmien a podpora profesijnej mobility</v>
      </c>
      <c r="G115" s="4" t="s">
        <v>215</v>
      </c>
      <c r="H115" s="4" t="s">
        <v>19</v>
      </c>
      <c r="I115" s="22" t="s">
        <v>464</v>
      </c>
      <c r="J115" s="22" t="s">
        <v>17</v>
      </c>
      <c r="K115" s="22" t="str">
        <f t="shared" si="9"/>
        <v>ESO4.74P3 Zručnosti pre lepšiu adaptabilitu a inklúziuMŠVVM SR</v>
      </c>
      <c r="L115" s="55">
        <f>VLOOKUP(K115,alokácie_šč[[Help]:[Alokácia ŠC]],2,FALSE)</f>
        <v>70004320</v>
      </c>
    </row>
    <row r="116" spans="1:12" ht="73.5" customHeight="1" x14ac:dyDescent="0.25">
      <c r="A116" s="22" t="s">
        <v>297</v>
      </c>
      <c r="B116" s="22" t="s">
        <v>215</v>
      </c>
      <c r="C116" s="31" t="s">
        <v>76</v>
      </c>
      <c r="D116" s="25">
        <v>8936618</v>
      </c>
      <c r="E116" s="22" t="s">
        <v>36</v>
      </c>
      <c r="F116" s="4" t="str">
        <f>VLOOKUP(DB_pre_alokaciu[[#This Row],[Špecifický cieľ (kód)]],legenda!$G$2:$I$34,2,FALSE)</f>
        <v>Podpora rovného prístupu, a to najmä znevýhodnených skupín, ku kvalitnému a inkluzívnemu vzdelávaniu a odbornej príprave a podpora ich úspešného ukončenia, počnúc vzdelávaním a starostlivosťou v ranom detstve cez všeobecné a odborné vzdelávanie a prípravu až po terciárnu úroveň a vzdelávanie a učenie dospelých vrátane uľahčovania vzdelávacej mobility pre všetkých a prístupnosti pre osoby so zdravotným postihnutím</v>
      </c>
      <c r="G116" s="22" t="s">
        <v>215</v>
      </c>
      <c r="H116" s="4" t="s">
        <v>60</v>
      </c>
      <c r="I116" s="53" t="s">
        <v>462</v>
      </c>
      <c r="J116" s="22" t="s">
        <v>84</v>
      </c>
      <c r="K116" s="22" t="str">
        <f t="shared" si="9"/>
        <v>ESO4.64P2 Kvalitné a inkluzívne vzdelávanieMŠVVM SR</v>
      </c>
      <c r="L116" s="55">
        <f>VLOOKUP(K116,alokácie_šč[[Help]:[Alokácia ŠC]],2,FALSE)</f>
        <v>251581000</v>
      </c>
    </row>
    <row r="117" spans="1:12" ht="73.5" customHeight="1" x14ac:dyDescent="0.25">
      <c r="A117" s="22" t="s">
        <v>294</v>
      </c>
      <c r="B117" s="22" t="s">
        <v>215</v>
      </c>
      <c r="C117" s="27" t="s">
        <v>230</v>
      </c>
      <c r="D117" s="25">
        <v>35573426.899999999</v>
      </c>
      <c r="E117" s="22" t="s">
        <v>36</v>
      </c>
      <c r="F117" s="4" t="str">
        <f>VLOOKUP(DB_pre_alokaciu[[#This Row],[Špecifický cieľ (kód)]],legenda!$G$2:$I$34,2,FALSE)</f>
        <v>Podpora rovného prístupu, a to najmä znevýhodnených skupín, ku kvalitnému a inkluzívnemu vzdelávaniu a odbornej príprave a podpora ich úspešného ukončenia, počnúc vzdelávaním a starostlivosťou v ranom detstve cez všeobecné a odborné vzdelávanie a prípravu až po terciárnu úroveň a vzdelávanie a učenie dospelých vrátane uľahčovania vzdelávacej mobility pre všetkých a prístupnosti pre osoby so zdravotným postihnutím</v>
      </c>
      <c r="G117" s="4" t="s">
        <v>215</v>
      </c>
      <c r="H117" s="4" t="s">
        <v>60</v>
      </c>
      <c r="I117" s="22" t="s">
        <v>464</v>
      </c>
      <c r="J117" s="22" t="s">
        <v>33</v>
      </c>
      <c r="K117" s="22" t="str">
        <f t="shared" si="9"/>
        <v>ESO4.64P2 Kvalitné a inkluzívne vzdelávanieMŠVVM SR</v>
      </c>
      <c r="L117" s="55">
        <f>VLOOKUP(K117,alokácie_šč[[Help]:[Alokácia ŠC]],2,FALSE)</f>
        <v>251581000</v>
      </c>
    </row>
    <row r="118" spans="1:12" ht="73.5" customHeight="1" x14ac:dyDescent="0.25">
      <c r="A118" s="53" t="s">
        <v>494</v>
      </c>
      <c r="B118" s="22" t="s">
        <v>289</v>
      </c>
      <c r="C118" s="27" t="s">
        <v>230</v>
      </c>
      <c r="D118" s="56">
        <v>5067906</v>
      </c>
      <c r="E118" s="22" t="s">
        <v>51</v>
      </c>
      <c r="F118" s="4" t="str">
        <f>VLOOKUP(DB_pre_alokaciu[[#This Row],[Špecifický cieľ (kód)]],legenda!$G$2:$I$34,2,FALSE)</f>
        <v>Podpora celoživotného vzdelávania, najmä flexibilných príležitostí na zvyšovanie kvalifikácie a rekvalifikáciu pre všetkých s prihliadnutím na podnikateľské a digitálne zručnosti, lepšie predvídanie zmien a nových požiadaviek na zručnosti na základe potrieb trhu práce, uľahčovanie kariérnych zmien a podpora profesijnej mobility</v>
      </c>
      <c r="G118" s="4" t="s">
        <v>215</v>
      </c>
      <c r="H118" s="4" t="s">
        <v>19</v>
      </c>
      <c r="I118" s="22" t="s">
        <v>464</v>
      </c>
      <c r="J118" s="22" t="s">
        <v>17</v>
      </c>
      <c r="K118" s="22" t="str">
        <f t="shared" si="9"/>
        <v>ESO4.74P3 Zručnosti pre lepšiu adaptabilitu a inklúziuMŠVVM SR</v>
      </c>
      <c r="L118" s="55">
        <f>VLOOKUP(K118,alokácie_šč[[Help]:[Alokácia ŠC]],2,FALSE)</f>
        <v>70004320</v>
      </c>
    </row>
    <row r="119" spans="1:12" ht="73.5" customHeight="1" x14ac:dyDescent="0.25">
      <c r="A119" s="171" t="s">
        <v>528</v>
      </c>
      <c r="B119" s="22" t="s">
        <v>243</v>
      </c>
      <c r="C119" s="27">
        <v>45567</v>
      </c>
      <c r="D119" s="25">
        <v>6000000</v>
      </c>
      <c r="E119" s="22" t="s">
        <v>51</v>
      </c>
      <c r="F119" s="4" t="str">
        <f>VLOOKUP(DB_pre_alokaciu[[#This Row],[Špecifický cieľ (kód)]],legenda!$G$2:$I$34,2,FALSE)</f>
        <v>Podpora celoživotného vzdelávania, najmä flexibilných príležitostí na zvyšovanie kvalifikácie a rekvalifikáciu pre všetkých s prihliadnutím na podnikateľské a digitálne zručnosti, lepšie predvídanie zmien a nových požiadaviek na zručnosti na základe potrieb trhu práce, uľahčovanie kariérnych zmien a podpora profesijnej mobility</v>
      </c>
      <c r="G119" s="22" t="s">
        <v>215</v>
      </c>
      <c r="H119" s="4" t="s">
        <v>19</v>
      </c>
      <c r="I119" s="22" t="s">
        <v>462</v>
      </c>
      <c r="J119" s="22" t="s">
        <v>17</v>
      </c>
      <c r="K119" s="22" t="str">
        <f t="shared" si="9"/>
        <v>ESO4.74P3 Zručnosti pre lepšiu adaptabilitu a inklúziuMŠVVM SR</v>
      </c>
      <c r="L119" s="55">
        <f>VLOOKUP(K119,alokácie_šč[[Help]:[Alokácia ŠC]],2,FALSE)</f>
        <v>70004320</v>
      </c>
    </row>
    <row r="120" spans="1:12" ht="73.5" customHeight="1" x14ac:dyDescent="0.25">
      <c r="A120" s="170" t="s">
        <v>496</v>
      </c>
      <c r="B120" s="53" t="s">
        <v>497</v>
      </c>
      <c r="C120" s="59" t="s">
        <v>230</v>
      </c>
      <c r="D120" s="56">
        <v>3391913.58</v>
      </c>
      <c r="E120" s="53" t="s">
        <v>51</v>
      </c>
      <c r="F120" s="58" t="s">
        <v>150</v>
      </c>
      <c r="G120" s="58" t="s">
        <v>215</v>
      </c>
      <c r="H120" s="58" t="s">
        <v>19</v>
      </c>
      <c r="I120" s="53" t="s">
        <v>464</v>
      </c>
      <c r="J120" s="53" t="s">
        <v>17</v>
      </c>
      <c r="K120" s="53" t="s">
        <v>454</v>
      </c>
      <c r="L120" s="56">
        <v>70004320</v>
      </c>
    </row>
    <row r="121" spans="1:12" ht="73.5" customHeight="1" x14ac:dyDescent="0.25">
      <c r="A121" s="22" t="s">
        <v>290</v>
      </c>
      <c r="B121" s="22" t="s">
        <v>220</v>
      </c>
      <c r="C121" s="27">
        <v>45649</v>
      </c>
      <c r="D121" s="25">
        <v>5353015</v>
      </c>
      <c r="E121" s="22" t="s">
        <v>36</v>
      </c>
      <c r="F121" s="4" t="str">
        <f>VLOOKUP(DB_pre_alokaciu[[#This Row],[Špecifický cieľ (kód)]],legenda!$G$2:$I$34,2,FALSE)</f>
        <v>Podpora rovného prístupu, a to najmä znevýhodnených skupín, ku kvalitnému a inkluzívnemu vzdelávaniu a odbornej príprave a podpora ich úspešného ukončenia, počnúc vzdelávaním a starostlivosťou v ranom detstve cez všeobecné a odborné vzdelávanie a prípravu až po terciárnu úroveň a vzdelávanie a učenie dospelých vrátane uľahčovania vzdelávacej mobility pre všetkých a prístupnosti pre osoby so zdravotným postihnutím</v>
      </c>
      <c r="G121" s="4" t="s">
        <v>215</v>
      </c>
      <c r="H121" s="4" t="s">
        <v>60</v>
      </c>
      <c r="I121" s="22" t="s">
        <v>462</v>
      </c>
      <c r="J121" s="22" t="s">
        <v>48</v>
      </c>
      <c r="K121" s="22" t="str">
        <f t="shared" ref="K121:K147" si="10">CONCATENATE(E121,H121,G121)</f>
        <v>ESO4.64P2 Kvalitné a inkluzívne vzdelávanieMŠVVM SR</v>
      </c>
      <c r="L121" s="55">
        <f>VLOOKUP(K121,alokácie_šč[[Help]:[Alokácia ŠC]],2,FALSE)</f>
        <v>251581000</v>
      </c>
    </row>
    <row r="122" spans="1:12" ht="73.5" customHeight="1" x14ac:dyDescent="0.25">
      <c r="A122" s="22" t="s">
        <v>322</v>
      </c>
      <c r="B122" s="22" t="s">
        <v>298</v>
      </c>
      <c r="C122" s="27" t="s">
        <v>242</v>
      </c>
      <c r="D122" s="25">
        <v>6800000</v>
      </c>
      <c r="E122" s="22" t="s">
        <v>36</v>
      </c>
      <c r="F122" s="4" t="str">
        <f>VLOOKUP(DB_pre_alokaciu[[#This Row],[Špecifický cieľ (kód)]],legenda!$G$2:$I$34,2,FALSE)</f>
        <v>Podpora rovného prístupu, a to najmä znevýhodnených skupín, ku kvalitnému a inkluzívnemu vzdelávaniu a odbornej príprave a podpora ich úspešného ukončenia, počnúc vzdelávaním a starostlivosťou v ranom detstve cez všeobecné a odborné vzdelávanie a prípravu až po terciárnu úroveň a vzdelávanie a učenie dospelých vrátane uľahčovania vzdelávacej mobility pre všetkých a prístupnosti pre osoby so zdravotným postihnutím</v>
      </c>
      <c r="G122" s="22" t="s">
        <v>215</v>
      </c>
      <c r="H122" s="4" t="s">
        <v>22</v>
      </c>
      <c r="I122" s="22" t="s">
        <v>464</v>
      </c>
      <c r="J122" s="22" t="s">
        <v>84</v>
      </c>
      <c r="K122" s="22" t="str">
        <f t="shared" si="10"/>
        <v>ESO4.64P4 Záruka pre mladých MŠVVM SR</v>
      </c>
      <c r="L122" s="55">
        <f>VLOOKUP(K122,alokácie_šč[[Help]:[Alokácia ŠC]],2,FALSE)</f>
        <v>16401770</v>
      </c>
    </row>
    <row r="123" spans="1:12" ht="73.5" customHeight="1" x14ac:dyDescent="0.25">
      <c r="A123" s="22" t="s">
        <v>323</v>
      </c>
      <c r="B123" s="22" t="s">
        <v>250</v>
      </c>
      <c r="C123" s="27" t="s">
        <v>245</v>
      </c>
      <c r="D123" s="25">
        <v>4025000</v>
      </c>
      <c r="E123" s="22" t="s">
        <v>59</v>
      </c>
      <c r="F123" s="4" t="str">
        <f>VLOOKUP(DB_pre_alokaciu[[#This Row],[Špecifický cieľ (kód)]],legenda!$G$2:$I$34,2,FALSE)</f>
        <v>Zvýšenie kvality, inkluzívnosti a účinnosti systémov vzdelávania a odbornej prípravy, ako aj ich relevantnosti z hľadiska trhu práce okrem iného prostredníctvom potvrdzovania výsledkov neformálneho vzdelávania a informálneho učenia sa s cieľom podporiť nadobúdanie kľúčových kompetencií vrátane podnikateľských a digitálnych zručností, a tiež prostredníctvom podpory zavádzania systémov duálnej odbornej prípravy a učňovskej prípravy</v>
      </c>
      <c r="G123" s="4" t="s">
        <v>215</v>
      </c>
      <c r="H123" s="4" t="s">
        <v>60</v>
      </c>
      <c r="I123" s="22" t="s">
        <v>464</v>
      </c>
      <c r="J123" s="22" t="s">
        <v>86</v>
      </c>
      <c r="K123" s="22" t="str">
        <f t="shared" si="10"/>
        <v>ESO4.54P2 Kvalitné a inkluzívne vzdelávanieMŠVVM SR</v>
      </c>
      <c r="L123" s="55">
        <f>VLOOKUP(K123,alokácie_šč[[Help]:[Alokácia ŠC]],2,FALSE)</f>
        <v>125068680</v>
      </c>
    </row>
    <row r="124" spans="1:12" ht="73.5" customHeight="1" x14ac:dyDescent="0.25">
      <c r="A124" s="22" t="s">
        <v>234</v>
      </c>
      <c r="B124" s="4" t="s">
        <v>215</v>
      </c>
      <c r="C124" s="27">
        <v>45471</v>
      </c>
      <c r="D124" s="25">
        <v>5983845.5039999997</v>
      </c>
      <c r="E124" s="4" t="s">
        <v>36</v>
      </c>
      <c r="F124" s="4" t="str">
        <f>VLOOKUP(DB_pre_alokaciu[[#This Row],[Špecifický cieľ (kód)]],legenda!$G$2:$I$34,2,FALSE)</f>
        <v>Podpora rovného prístupu, a to najmä znevýhodnených skupín, ku kvalitnému a inkluzívnemu vzdelávaniu a odbornej príprave a podpora ich úspešného ukončenia, počnúc vzdelávaním a starostlivosťou v ranom detstve cez všeobecné a odborné vzdelávanie a prípravu až po terciárnu úroveň a vzdelávanie a učenie dospelých vrátane uľahčovania vzdelávacej mobility pre všetkých a prístupnosti pre osoby so zdravotným postihnutím</v>
      </c>
      <c r="G124" s="4" t="s">
        <v>215</v>
      </c>
      <c r="H124" s="4" t="s">
        <v>60</v>
      </c>
      <c r="I124" s="4" t="s">
        <v>465</v>
      </c>
      <c r="J124" s="4" t="s">
        <v>84</v>
      </c>
      <c r="K124" s="22" t="str">
        <f t="shared" si="10"/>
        <v>ESO4.64P2 Kvalitné a inkluzívne vzdelávanieMŠVVM SR</v>
      </c>
      <c r="L124" s="55">
        <f>VLOOKUP(K124,alokácie_šč[[Help]:[Alokácia ŠC]],2,FALSE)</f>
        <v>251581000</v>
      </c>
    </row>
    <row r="125" spans="1:12" ht="73.5" customHeight="1" x14ac:dyDescent="0.25">
      <c r="A125" s="22" t="s">
        <v>292</v>
      </c>
      <c r="B125" s="22" t="s">
        <v>52</v>
      </c>
      <c r="C125" s="27">
        <v>45471</v>
      </c>
      <c r="D125" s="25">
        <v>1793736</v>
      </c>
      <c r="E125" s="22" t="s">
        <v>70</v>
      </c>
      <c r="F125" s="4" t="str">
        <f>VLOOKUP(DB_pre_alokaciu[[#This Row],[Špecifický cieľ (kód)]],legenda!$G$2:$I$34,2,FALSE)</f>
        <v>Zlepšenie rovného prístupu k inkluzívnym a kvalitným službám v oblasti vzdelávania, odbornej prípravy a celoživotného vzdelávania rozvíjaním dostupnej infraštruktúry vrátane posilňovania odolnosti pre dištančné a online vzdelávanie a odbornú prípravu</v>
      </c>
      <c r="G125" s="22" t="s">
        <v>215</v>
      </c>
      <c r="H125" s="4" t="s">
        <v>19</v>
      </c>
      <c r="I125" s="4" t="s">
        <v>465</v>
      </c>
      <c r="J125" s="22" t="s">
        <v>17</v>
      </c>
      <c r="K125" s="22" t="str">
        <f t="shared" si="10"/>
        <v>RSO4.24P3 Zručnosti pre lepšiu adaptabilitu a inklúziuMŠVVM SR</v>
      </c>
      <c r="L125" s="55">
        <f>VLOOKUP(K125,alokácie_šč[[Help]:[Alokácia ŠC]],2,FALSE)</f>
        <v>31000000</v>
      </c>
    </row>
    <row r="126" spans="1:12" ht="73.5" customHeight="1" x14ac:dyDescent="0.25">
      <c r="A126" s="29" t="s">
        <v>235</v>
      </c>
      <c r="B126" s="4" t="s">
        <v>85</v>
      </c>
      <c r="C126" s="27">
        <v>45236</v>
      </c>
      <c r="D126" s="25">
        <v>7108271.2699999996</v>
      </c>
      <c r="E126" s="4" t="s">
        <v>36</v>
      </c>
      <c r="F126" s="4" t="str">
        <f>VLOOKUP(DB_pre_alokaciu[[#This Row],[Špecifický cieľ (kód)]],legenda!$G$2:$I$34,2,FALSE)</f>
        <v>Podpora rovného prístupu, a to najmä znevýhodnených skupín, ku kvalitnému a inkluzívnemu vzdelávaniu a odbornej príprave a podpora ich úspešného ukončenia, počnúc vzdelávaním a starostlivosťou v ranom detstve cez všeobecné a odborné vzdelávanie a prípravu až po terciárnu úroveň a vzdelávanie a učenie dospelých vrátane uľahčovania vzdelávacej mobility pre všetkých a prístupnosti pre osoby so zdravotným postihnutím</v>
      </c>
      <c r="G126" s="4" t="s">
        <v>215</v>
      </c>
      <c r="H126" s="4" t="s">
        <v>60</v>
      </c>
      <c r="I126" s="4" t="s">
        <v>465</v>
      </c>
      <c r="J126" s="4" t="s">
        <v>48</v>
      </c>
      <c r="K126" s="22" t="str">
        <f t="shared" si="10"/>
        <v>ESO4.64P2 Kvalitné a inkluzívne vzdelávanieMŠVVM SR</v>
      </c>
      <c r="L126" s="55">
        <f>VLOOKUP(K126,alokácie_šč[[Help]:[Alokácia ŠC]],2,FALSE)</f>
        <v>251581000</v>
      </c>
    </row>
    <row r="127" spans="1:12" ht="73.5" customHeight="1" x14ac:dyDescent="0.25">
      <c r="A127" s="22" t="s">
        <v>291</v>
      </c>
      <c r="B127" s="22" t="s">
        <v>85</v>
      </c>
      <c r="C127" s="27">
        <v>45471</v>
      </c>
      <c r="D127" s="25">
        <v>6521607</v>
      </c>
      <c r="E127" s="22" t="s">
        <v>36</v>
      </c>
      <c r="F127" s="4" t="str">
        <f>VLOOKUP(DB_pre_alokaciu[[#This Row],[Špecifický cieľ (kód)]],legenda!$G$2:$I$34,2,FALSE)</f>
        <v>Podpora rovného prístupu, a to najmä znevýhodnených skupín, ku kvalitnému a inkluzívnemu vzdelávaniu a odbornej príprave a podpora ich úspešného ukončenia, počnúc vzdelávaním a starostlivosťou v ranom detstve cez všeobecné a odborné vzdelávanie a prípravu až po terciárnu úroveň a vzdelávanie a učenie dospelých vrátane uľahčovania vzdelávacej mobility pre všetkých a prístupnosti pre osoby so zdravotným postihnutím</v>
      </c>
      <c r="G127" s="4" t="s">
        <v>215</v>
      </c>
      <c r="H127" s="4" t="s">
        <v>22</v>
      </c>
      <c r="I127" s="22" t="s">
        <v>465</v>
      </c>
      <c r="J127" s="22" t="s">
        <v>89</v>
      </c>
      <c r="K127" s="22" t="str">
        <f t="shared" si="10"/>
        <v>ESO4.64P4 Záruka pre mladých MŠVVM SR</v>
      </c>
      <c r="L127" s="55">
        <f>VLOOKUP(K127,alokácie_šč[[Help]:[Alokácia ŠC]],2,FALSE)</f>
        <v>16401770</v>
      </c>
    </row>
    <row r="128" spans="1:12" ht="73.5" customHeight="1" x14ac:dyDescent="0.25">
      <c r="A128" s="22" t="s">
        <v>221</v>
      </c>
      <c r="B128" s="22" t="s">
        <v>215</v>
      </c>
      <c r="C128" s="27">
        <v>45541</v>
      </c>
      <c r="D128" s="25">
        <v>1674500</v>
      </c>
      <c r="E128" s="22" t="s">
        <v>51</v>
      </c>
      <c r="F128" s="4" t="str">
        <f>VLOOKUP(DB_pre_alokaciu[[#This Row],[Špecifický cieľ (kód)]],legenda!$G$2:$I$34,2,FALSE)</f>
        <v>Podpora celoživotného vzdelávania, najmä flexibilných príležitostí na zvyšovanie kvalifikácie a rekvalifikáciu pre všetkých s prihliadnutím na podnikateľské a digitálne zručnosti, lepšie predvídanie zmien a nových požiadaviek na zručnosti na základe potrieb trhu práce, uľahčovanie kariérnych zmien a podpora profesijnej mobility</v>
      </c>
      <c r="G128" s="4" t="s">
        <v>215</v>
      </c>
      <c r="H128" s="4" t="s">
        <v>19</v>
      </c>
      <c r="I128" s="22" t="s">
        <v>465</v>
      </c>
      <c r="J128" s="22" t="s">
        <v>17</v>
      </c>
      <c r="K128" s="22" t="str">
        <f t="shared" si="10"/>
        <v>ESO4.74P3 Zručnosti pre lepšiu adaptabilitu a inklúziuMŠVVM SR</v>
      </c>
      <c r="L128" s="55">
        <f>VLOOKUP(K128,alokácie_šč[[Help]:[Alokácia ŠC]],2,FALSE)</f>
        <v>70004320</v>
      </c>
    </row>
    <row r="129" spans="1:12" ht="73.5" customHeight="1" x14ac:dyDescent="0.25">
      <c r="A129" s="22" t="s">
        <v>254</v>
      </c>
      <c r="B129" s="22" t="s">
        <v>255</v>
      </c>
      <c r="C129" s="27" t="s">
        <v>242</v>
      </c>
      <c r="D129" s="25">
        <v>1520000</v>
      </c>
      <c r="E129" s="22" t="s">
        <v>70</v>
      </c>
      <c r="F129" s="4" t="str">
        <f>VLOOKUP(DB_pre_alokaciu[[#This Row],[Špecifický cieľ (kód)]],legenda!$G$2:$I$34,2,FALSE)</f>
        <v>Zlepšenie rovného prístupu k inkluzívnym a kvalitným službám v oblasti vzdelávania, odbornej prípravy a celoživotného vzdelávania rozvíjaním dostupnej infraštruktúry vrátane posilňovania odolnosti pre dištančné a online vzdelávanie a odbornú prípravu</v>
      </c>
      <c r="G129" s="22" t="s">
        <v>215</v>
      </c>
      <c r="H129" s="4" t="s">
        <v>60</v>
      </c>
      <c r="I129" s="22" t="s">
        <v>464</v>
      </c>
      <c r="J129" s="22" t="s">
        <v>89</v>
      </c>
      <c r="K129" s="22" t="str">
        <f t="shared" si="10"/>
        <v>RSO4.24P2 Kvalitné a inkluzívne vzdelávanieMŠVVM SR</v>
      </c>
      <c r="L129" s="55">
        <f>VLOOKUP(K129,alokácie_šč[[Help]:[Alokácia ŠC]],2,FALSE)</f>
        <v>10000000</v>
      </c>
    </row>
    <row r="130" spans="1:12" ht="73.5" customHeight="1" x14ac:dyDescent="0.25">
      <c r="A130" s="22" t="s">
        <v>324</v>
      </c>
      <c r="B130" s="22" t="s">
        <v>90</v>
      </c>
      <c r="C130" s="27" t="s">
        <v>230</v>
      </c>
      <c r="D130" s="25">
        <v>7884358</v>
      </c>
      <c r="E130" s="22" t="s">
        <v>59</v>
      </c>
      <c r="F130" s="4" t="str">
        <f>VLOOKUP(DB_pre_alokaciu[[#This Row],[Špecifický cieľ (kód)]],legenda!$G$2:$I$34,2,FALSE)</f>
        <v>Zvýšenie kvality, inkluzívnosti a účinnosti systémov vzdelávania a odbornej prípravy, ako aj ich relevantnosti z hľadiska trhu práce okrem iného prostredníctvom potvrdzovania výsledkov neformálneho vzdelávania a informálneho učenia sa s cieľom podporiť nadobúdanie kľúčových kompetencií vrátane podnikateľských a digitálnych zručností, a tiež prostredníctvom podpory zavádzania systémov duálnej odbornej prípravy a učňovskej prípravy</v>
      </c>
      <c r="G130" s="22" t="s">
        <v>215</v>
      </c>
      <c r="H130" s="4" t="s">
        <v>60</v>
      </c>
      <c r="I130" s="22" t="s">
        <v>464</v>
      </c>
      <c r="J130" s="22" t="s">
        <v>91</v>
      </c>
      <c r="K130" s="22" t="str">
        <f t="shared" si="10"/>
        <v>ESO4.54P2 Kvalitné a inkluzívne vzdelávanieMŠVVM SR</v>
      </c>
      <c r="L130" s="55">
        <f>VLOOKUP(K130,alokácie_šč[[Help]:[Alokácia ŠC]],2,FALSE)</f>
        <v>125068680</v>
      </c>
    </row>
    <row r="131" spans="1:12" ht="73.5" customHeight="1" x14ac:dyDescent="0.25">
      <c r="A131" s="22" t="s">
        <v>133</v>
      </c>
      <c r="B131" s="26" t="s">
        <v>50</v>
      </c>
      <c r="C131" s="35">
        <v>45236</v>
      </c>
      <c r="D131" s="25">
        <v>5919898.3600000003</v>
      </c>
      <c r="E131" s="4" t="s">
        <v>59</v>
      </c>
      <c r="F131" s="4" t="str">
        <f>VLOOKUP(DB_pre_alokaciu[[#This Row],[Špecifický cieľ (kód)]],legenda!$G$2:$I$34,2,FALSE)</f>
        <v>Zvýšenie kvality, inkluzívnosti a účinnosti systémov vzdelávania a odbornej prípravy, ako aj ich relevantnosti z hľadiska trhu práce okrem iného prostredníctvom potvrdzovania výsledkov neformálneho vzdelávania a informálneho učenia sa s cieľom podporiť nadobúdanie kľúčových kompetencií vrátane podnikateľských a digitálnych zručností, a tiež prostredníctvom podpory zavádzania systémov duálnej odbornej prípravy a učňovskej prípravy</v>
      </c>
      <c r="G131" s="4" t="s">
        <v>215</v>
      </c>
      <c r="H131" s="4" t="s">
        <v>60</v>
      </c>
      <c r="I131" s="4" t="s">
        <v>465</v>
      </c>
      <c r="J131" s="4" t="s">
        <v>17</v>
      </c>
      <c r="K131" s="22" t="str">
        <f t="shared" si="10"/>
        <v>ESO4.54P2 Kvalitné a inkluzívne vzdelávanieMŠVVM SR</v>
      </c>
      <c r="L131" s="55">
        <f>VLOOKUP(K131,alokácie_šč[[Help]:[Alokácia ŠC]],2,FALSE)</f>
        <v>125068680</v>
      </c>
    </row>
    <row r="132" spans="1:12" ht="73.5" customHeight="1" x14ac:dyDescent="0.25">
      <c r="A132" s="22" t="s">
        <v>225</v>
      </c>
      <c r="B132" s="22" t="s">
        <v>85</v>
      </c>
      <c r="C132" s="27">
        <v>45463</v>
      </c>
      <c r="D132" s="25">
        <v>4890290</v>
      </c>
      <c r="E132" s="22" t="s">
        <v>36</v>
      </c>
      <c r="F132" s="4" t="str">
        <f>VLOOKUP(DB_pre_alokaciu[[#This Row],[Špecifický cieľ (kód)]],legenda!$G$2:$I$34,2,FALSE)</f>
        <v>Podpora rovného prístupu, a to najmä znevýhodnených skupín, ku kvalitnému a inkluzívnemu vzdelávaniu a odbornej príprave a podpora ich úspešného ukončenia, počnúc vzdelávaním a starostlivosťou v ranom detstve cez všeobecné a odborné vzdelávanie a prípravu až po terciárnu úroveň a vzdelávanie a učenie dospelých vrátane uľahčovania vzdelávacej mobility pre všetkých a prístupnosti pre osoby so zdravotným postihnutím</v>
      </c>
      <c r="G132" s="4" t="s">
        <v>215</v>
      </c>
      <c r="H132" s="4" t="s">
        <v>60</v>
      </c>
      <c r="I132" s="4" t="s">
        <v>465</v>
      </c>
      <c r="J132" s="22" t="s">
        <v>48</v>
      </c>
      <c r="K132" s="22" t="str">
        <f t="shared" si="10"/>
        <v>ESO4.64P2 Kvalitné a inkluzívne vzdelávanieMŠVVM SR</v>
      </c>
      <c r="L132" s="55">
        <f>VLOOKUP(K132,alokácie_šč[[Help]:[Alokácia ŠC]],2,FALSE)</f>
        <v>251581000</v>
      </c>
    </row>
    <row r="133" spans="1:12" ht="73.5" customHeight="1" x14ac:dyDescent="0.25">
      <c r="A133" s="29" t="s">
        <v>269</v>
      </c>
      <c r="B133" s="22" t="s">
        <v>325</v>
      </c>
      <c r="C133" s="89" t="s">
        <v>242</v>
      </c>
      <c r="D133" s="25">
        <v>5300000</v>
      </c>
      <c r="E133" s="22" t="s">
        <v>24</v>
      </c>
      <c r="F133" s="4" t="str">
        <f>VLOOKUP(DB_pre_alokaciu[[#This Row],[Špecifický cieľ (kód)]],legenda!$G$2:$I$34,2,FALSE)</f>
        <v>Zlepšovanie rovného a včasného prístupu ku kvalitným, udržateľným a cenovo dostupným službám vrátane služieb, ktoré podporujú prístup k bývaniu a individualizovanú starostlivosť vrátane zdravotnej starostlivosti; modernizácia systémov sociálnej ochrany, vrátane podpory prístupu k sociálnej ochrane, s osobitným zameraním na deti a znevýhodnené skupiny; zlepšovanie prístupnosti, a to aj pre osoby so zdravotným postihnutím, účinnosti a odolnosti systémov zdravotnej starostlivosti a služieb dlhodobej starostlivosti</v>
      </c>
      <c r="G133" s="22" t="s">
        <v>47</v>
      </c>
      <c r="H133" s="4" t="s">
        <v>25</v>
      </c>
      <c r="I133" s="22" t="s">
        <v>464</v>
      </c>
      <c r="J133" s="22" t="s">
        <v>27</v>
      </c>
      <c r="K133" s="22" t="str">
        <f t="shared" si="10"/>
        <v>ESO4.114P5 Aktívne začlenenie a dostupné službyMZ SR</v>
      </c>
      <c r="L133" s="55">
        <f>VLOOKUP(K133,alokácie_šč[[Help]:[Alokácia ŠC]],2,FALSE)</f>
        <v>85718645</v>
      </c>
    </row>
    <row r="134" spans="1:12" ht="73.5" customHeight="1" x14ac:dyDescent="0.25">
      <c r="A134" s="22" t="s">
        <v>45</v>
      </c>
      <c r="B134" s="22" t="s">
        <v>46</v>
      </c>
      <c r="C134" s="47">
        <v>2026</v>
      </c>
      <c r="D134" s="25">
        <v>8150000</v>
      </c>
      <c r="E134" s="22" t="s">
        <v>43</v>
      </c>
      <c r="F134" s="4" t="str">
        <f>VLOOKUP(DB_pre_alokaciu[[#This Row],[Špecifický cieľ (kód)]],legenda!$G$2:$I$34,2,FALSE)</f>
        <v>Zabezpečenie rovného prístupu k zdravotnej starostlivosti a zvýšenie odolnosti systémov zdravotnej starostlivosti vrátane primárnej starostlivosti a podpory prechodu z inštitucionálnej starostlivosti na rodinnú a komunitnú starostlivosť</v>
      </c>
      <c r="G134" s="22" t="s">
        <v>47</v>
      </c>
      <c r="H134" s="4" t="s">
        <v>25</v>
      </c>
      <c r="I134" s="22" t="s">
        <v>464</v>
      </c>
      <c r="J134" s="22" t="s">
        <v>48</v>
      </c>
      <c r="K134" s="22" t="str">
        <f t="shared" si="10"/>
        <v>RSO4.54P5 Aktívne začlenenie a dostupné službyMZ SR</v>
      </c>
      <c r="L134" s="55">
        <f>VLOOKUP(K134,alokácie_šč[[Help]:[Alokácia ŠC]],2,FALSE)</f>
        <v>102000000</v>
      </c>
    </row>
    <row r="135" spans="1:12" ht="73.5" customHeight="1" x14ac:dyDescent="0.25">
      <c r="A135" s="22" t="s">
        <v>63</v>
      </c>
      <c r="B135" s="22" t="s">
        <v>64</v>
      </c>
      <c r="C135" s="31">
        <v>45411</v>
      </c>
      <c r="D135" s="25">
        <v>16500000</v>
      </c>
      <c r="E135" s="22" t="s">
        <v>43</v>
      </c>
      <c r="F135" s="4" t="str">
        <f>VLOOKUP(DB_pre_alokaciu[[#This Row],[Špecifický cieľ (kód)]],legenda!$G$2:$I$34,2,FALSE)</f>
        <v>Zabezpečenie rovného prístupu k zdravotnej starostlivosti a zvýšenie odolnosti systémov zdravotnej starostlivosti vrátane primárnej starostlivosti a podpory prechodu z inštitucionálnej starostlivosti na rodinnú a komunitnú starostlivosť</v>
      </c>
      <c r="G135" s="22" t="s">
        <v>47</v>
      </c>
      <c r="H135" s="4" t="s">
        <v>25</v>
      </c>
      <c r="I135" s="22" t="s">
        <v>462</v>
      </c>
      <c r="J135" s="22" t="s">
        <v>27</v>
      </c>
      <c r="K135" s="22" t="str">
        <f t="shared" si="10"/>
        <v>RSO4.54P5 Aktívne začlenenie a dostupné službyMZ SR</v>
      </c>
      <c r="L135" s="55">
        <f>VLOOKUP(K135,alokácie_šč[[Help]:[Alokácia ŠC]],2,FALSE)</f>
        <v>102000000</v>
      </c>
    </row>
    <row r="136" spans="1:12" ht="73.5" customHeight="1" x14ac:dyDescent="0.25">
      <c r="A136" s="22" t="s">
        <v>236</v>
      </c>
      <c r="B136" s="22" t="s">
        <v>301</v>
      </c>
      <c r="C136" s="31">
        <v>45646</v>
      </c>
      <c r="D136" s="25">
        <v>24000000</v>
      </c>
      <c r="E136" s="22" t="s">
        <v>43</v>
      </c>
      <c r="F136" s="4" t="str">
        <f>VLOOKUP(DB_pre_alokaciu[[#This Row],[Špecifický cieľ (kód)]],legenda!$G$2:$I$34,2,FALSE)</f>
        <v>Zabezpečenie rovného prístupu k zdravotnej starostlivosti a zvýšenie odolnosti systémov zdravotnej starostlivosti vrátane primárnej starostlivosti a podpory prechodu z inštitucionálnej starostlivosti na rodinnú a komunitnú starostlivosť</v>
      </c>
      <c r="G136" s="22" t="s">
        <v>47</v>
      </c>
      <c r="H136" s="4" t="s">
        <v>25</v>
      </c>
      <c r="I136" s="22" t="s">
        <v>462</v>
      </c>
      <c r="J136" s="22" t="s">
        <v>27</v>
      </c>
      <c r="K136" s="22" t="str">
        <f t="shared" si="10"/>
        <v>RSO4.54P5 Aktívne začlenenie a dostupné službyMZ SR</v>
      </c>
      <c r="L136" s="55">
        <f>VLOOKUP(K136,alokácie_šč[[Help]:[Alokácia ŠC]],2,FALSE)</f>
        <v>102000000</v>
      </c>
    </row>
    <row r="137" spans="1:12" ht="73.5" customHeight="1" x14ac:dyDescent="0.25">
      <c r="A137" s="22" t="s">
        <v>244</v>
      </c>
      <c r="B137" s="22" t="s">
        <v>129</v>
      </c>
      <c r="C137" s="31">
        <v>45223</v>
      </c>
      <c r="D137" s="25">
        <v>48588583.140000001</v>
      </c>
      <c r="E137" s="82" t="s">
        <v>24</v>
      </c>
      <c r="F137" s="4" t="str">
        <f>VLOOKUP(DB_pre_alokaciu[[#This Row],[Špecifický cieľ (kód)]],legenda!$G$2:$I$34,2,FALSE)</f>
        <v>Zlepšovanie rovného a včasného prístupu ku kvalitným, udržateľným a cenovo dostupným službám vrátane služieb, ktoré podporujú prístup k bývaniu a individualizovanú starostlivosť vrátane zdravotnej starostlivosti; modernizácia systémov sociálnej ochrany, vrátane podpory prístupu k sociálnej ochrane, s osobitným zameraním na deti a znevýhodnené skupiny; zlepšovanie prístupnosti, a to aj pre osoby so zdravotným postihnutím, účinnosti a odolnosti systémov zdravotnej starostlivosti a služieb dlhodobej starostlivosti</v>
      </c>
      <c r="G137" s="82" t="s">
        <v>47</v>
      </c>
      <c r="H137" s="4" t="s">
        <v>25</v>
      </c>
      <c r="I137" s="4" t="s">
        <v>465</v>
      </c>
      <c r="J137" s="4" t="s">
        <v>27</v>
      </c>
      <c r="K137" s="22" t="str">
        <f t="shared" si="10"/>
        <v>ESO4.114P5 Aktívne začlenenie a dostupné službyMZ SR</v>
      </c>
      <c r="L137" s="55">
        <f>VLOOKUP(K137,alokácie_šč[[Help]:[Alokácia ŠC]],2,FALSE)</f>
        <v>85718645</v>
      </c>
    </row>
    <row r="138" spans="1:12" ht="73.5" customHeight="1" x14ac:dyDescent="0.25">
      <c r="A138" s="22" t="s">
        <v>78</v>
      </c>
      <c r="B138" s="22" t="s">
        <v>79</v>
      </c>
      <c r="C138" s="27">
        <v>45448</v>
      </c>
      <c r="D138" s="25">
        <v>1583219</v>
      </c>
      <c r="E138" s="22" t="s">
        <v>24</v>
      </c>
      <c r="F138" s="4" t="str">
        <f>VLOOKUP(DB_pre_alokaciu[[#This Row],[Špecifický cieľ (kód)]],legenda!$G$2:$I$34,2,FALSE)</f>
        <v>Zlepšovanie rovného a včasného prístupu ku kvalitným, udržateľným a cenovo dostupným službám vrátane služieb, ktoré podporujú prístup k bývaniu a individualizovanú starostlivosť vrátane zdravotnej starostlivosti; modernizácia systémov sociálnej ochrany, vrátane podpory prístupu k sociálnej ochrane, s osobitným zameraním na deti a znevýhodnené skupiny; zlepšovanie prístupnosti, a to aj pre osoby so zdravotným postihnutím, účinnosti a odolnosti systémov zdravotnej starostlivosti a služieb dlhodobej starostlivosti</v>
      </c>
      <c r="G138" s="22" t="s">
        <v>47</v>
      </c>
      <c r="H138" s="4" t="s">
        <v>25</v>
      </c>
      <c r="I138" s="22" t="s">
        <v>465</v>
      </c>
      <c r="J138" s="22" t="s">
        <v>257</v>
      </c>
      <c r="K138" s="22" t="str">
        <f t="shared" si="10"/>
        <v>ESO4.114P5 Aktívne začlenenie a dostupné službyMZ SR</v>
      </c>
      <c r="L138" s="55">
        <f>VLOOKUP(K138,alokácie_šč[[Help]:[Alokácia ŠC]],2,FALSE)</f>
        <v>85718645</v>
      </c>
    </row>
    <row r="139" spans="1:12" ht="73.5" customHeight="1" x14ac:dyDescent="0.25">
      <c r="A139" s="29" t="s">
        <v>304</v>
      </c>
      <c r="B139" s="22" t="s">
        <v>79</v>
      </c>
      <c r="C139" s="27" t="s">
        <v>230</v>
      </c>
      <c r="D139" s="25">
        <v>9594957.5</v>
      </c>
      <c r="E139" s="22" t="s">
        <v>24</v>
      </c>
      <c r="F139" s="4" t="str">
        <f>VLOOKUP(DB_pre_alokaciu[[#This Row],[Špecifický cieľ (kód)]],legenda!$G$2:$I$34,2,FALSE)</f>
        <v>Zlepšovanie rovného a včasného prístupu ku kvalitným, udržateľným a cenovo dostupným službám vrátane služieb, ktoré podporujú prístup k bývaniu a individualizovanú starostlivosť vrátane zdravotnej starostlivosti; modernizácia systémov sociálnej ochrany, vrátane podpory prístupu k sociálnej ochrane, s osobitným zameraním na deti a znevýhodnené skupiny; zlepšovanie prístupnosti, a to aj pre osoby so zdravotným postihnutím, účinnosti a odolnosti systémov zdravotnej starostlivosti a služieb dlhodobej starostlivosti</v>
      </c>
      <c r="G139" s="22" t="s">
        <v>47</v>
      </c>
      <c r="H139" s="4" t="s">
        <v>25</v>
      </c>
      <c r="I139" s="22" t="s">
        <v>464</v>
      </c>
      <c r="J139" s="22" t="s">
        <v>28</v>
      </c>
      <c r="K139" s="22" t="str">
        <f t="shared" si="10"/>
        <v>ESO4.114P5 Aktívne začlenenie a dostupné službyMZ SR</v>
      </c>
      <c r="L139" s="55">
        <f>VLOOKUP(K139,alokácie_šč[[Help]:[Alokácia ŠC]],2,FALSE)</f>
        <v>85718645</v>
      </c>
    </row>
    <row r="140" spans="1:12" ht="73.5" customHeight="1" x14ac:dyDescent="0.25">
      <c r="A140" s="22" t="s">
        <v>327</v>
      </c>
      <c r="B140" s="22" t="s">
        <v>47</v>
      </c>
      <c r="C140" s="31" t="s">
        <v>55</v>
      </c>
      <c r="D140" s="25">
        <v>1799964</v>
      </c>
      <c r="E140" s="22" t="s">
        <v>24</v>
      </c>
      <c r="F140" s="4" t="str">
        <f>VLOOKUP(DB_pre_alokaciu[[#This Row],[Špecifický cieľ (kód)]],legenda!$G$2:$I$34,2,FALSE)</f>
        <v>Zlepšovanie rovného a včasného prístupu ku kvalitným, udržateľným a cenovo dostupným službám vrátane služieb, ktoré podporujú prístup k bývaniu a individualizovanú starostlivosť vrátane zdravotnej starostlivosti; modernizácia systémov sociálnej ochrany, vrátane podpory prístupu k sociálnej ochrane, s osobitným zameraním na deti a znevýhodnené skupiny; zlepšovanie prístupnosti, a to aj pre osoby so zdravotným postihnutím, účinnosti a odolnosti systémov zdravotnej starostlivosti a služieb dlhodobej starostlivosti</v>
      </c>
      <c r="G140" s="22" t="s">
        <v>47</v>
      </c>
      <c r="H140" s="4" t="s">
        <v>25</v>
      </c>
      <c r="I140" s="22" t="s">
        <v>464</v>
      </c>
      <c r="J140" s="22" t="s">
        <v>27</v>
      </c>
      <c r="K140" s="22" t="str">
        <f t="shared" si="10"/>
        <v>ESO4.114P5 Aktívne začlenenie a dostupné službyMZ SR</v>
      </c>
      <c r="L140" s="55">
        <f>VLOOKUP(K140,alokácie_šč[[Help]:[Alokácia ŠC]],2,FALSE)</f>
        <v>85718645</v>
      </c>
    </row>
    <row r="141" spans="1:12" ht="73.5" customHeight="1" x14ac:dyDescent="0.25">
      <c r="A141" s="22" t="s">
        <v>96</v>
      </c>
      <c r="B141" s="22" t="s">
        <v>79</v>
      </c>
      <c r="C141" s="35">
        <v>45553</v>
      </c>
      <c r="D141" s="25">
        <v>37490000</v>
      </c>
      <c r="E141" s="22" t="s">
        <v>43</v>
      </c>
      <c r="F141" s="4" t="str">
        <f>VLOOKUP(DB_pre_alokaciu[[#This Row],[Špecifický cieľ (kód)]],legenda!$G$2:$I$34,2,FALSE)</f>
        <v>Zabezpečenie rovného prístupu k zdravotnej starostlivosti a zvýšenie odolnosti systémov zdravotnej starostlivosti vrátane primárnej starostlivosti a podpory prechodu z inštitucionálnej starostlivosti na rodinnú a komunitnú starostlivosť</v>
      </c>
      <c r="G141" s="22" t="s">
        <v>47</v>
      </c>
      <c r="H141" s="4" t="s">
        <v>25</v>
      </c>
      <c r="I141" s="22" t="s">
        <v>462</v>
      </c>
      <c r="J141" s="22" t="s">
        <v>27</v>
      </c>
      <c r="K141" s="22" t="str">
        <f t="shared" si="10"/>
        <v>RSO4.54P5 Aktívne začlenenie a dostupné službyMZ SR</v>
      </c>
      <c r="L141" s="55">
        <f>VLOOKUP(K141,alokácie_šč[[Help]:[Alokácia ŠC]],2,FALSE)</f>
        <v>102000000</v>
      </c>
    </row>
    <row r="142" spans="1:12" ht="73.5" customHeight="1" x14ac:dyDescent="0.25">
      <c r="A142" s="22" t="s">
        <v>328</v>
      </c>
      <c r="B142" s="22" t="s">
        <v>261</v>
      </c>
      <c r="C142" s="31" t="s">
        <v>42</v>
      </c>
      <c r="D142" s="25">
        <v>3359736</v>
      </c>
      <c r="E142" s="22" t="s">
        <v>43</v>
      </c>
      <c r="F142" s="4" t="str">
        <f>VLOOKUP(DB_pre_alokaciu[[#This Row],[Špecifický cieľ (kód)]],legenda!$G$2:$I$34,2,FALSE)</f>
        <v>Zabezpečenie rovného prístupu k zdravotnej starostlivosti a zvýšenie odolnosti systémov zdravotnej starostlivosti vrátane primárnej starostlivosti a podpory prechodu z inštitucionálnej starostlivosti na rodinnú a komunitnú starostlivosť</v>
      </c>
      <c r="G142" s="22" t="s">
        <v>47</v>
      </c>
      <c r="H142" s="4" t="s">
        <v>25</v>
      </c>
      <c r="I142" s="22" t="s">
        <v>462</v>
      </c>
      <c r="J142" s="22" t="s">
        <v>27</v>
      </c>
      <c r="K142" s="22" t="str">
        <f t="shared" si="10"/>
        <v>RSO4.54P5 Aktívne začlenenie a dostupné službyMZ SR</v>
      </c>
      <c r="L142" s="55">
        <f>VLOOKUP(K142,alokácie_šč[[Help]:[Alokácia ŠC]],2,FALSE)</f>
        <v>102000000</v>
      </c>
    </row>
    <row r="143" spans="1:12" ht="73.5" customHeight="1" x14ac:dyDescent="0.25">
      <c r="A143" s="29" t="s">
        <v>100</v>
      </c>
      <c r="B143" s="29" t="s">
        <v>101</v>
      </c>
      <c r="C143" s="71" t="s">
        <v>55</v>
      </c>
      <c r="D143" s="25">
        <v>2500000</v>
      </c>
      <c r="E143" s="22" t="s">
        <v>24</v>
      </c>
      <c r="F143" s="4" t="str">
        <f>VLOOKUP(DB_pre_alokaciu[[#This Row],[Špecifický cieľ (kód)]],legenda!$G$2:$I$34,2,FALSE)</f>
        <v>Zlepšovanie rovného a včasného prístupu ku kvalitným, udržateľným a cenovo dostupným službám vrátane služieb, ktoré podporujú prístup k bývaniu a individualizovanú starostlivosť vrátane zdravotnej starostlivosti; modernizácia systémov sociálnej ochrany, vrátane podpory prístupu k sociálnej ochrane, s osobitným zameraním na deti a znevýhodnené skupiny; zlepšovanie prístupnosti, a to aj pre osoby so zdravotným postihnutím, účinnosti a odolnosti systémov zdravotnej starostlivosti a služieb dlhodobej starostlivosti</v>
      </c>
      <c r="G143" s="22" t="s">
        <v>47</v>
      </c>
      <c r="H143" s="4" t="s">
        <v>25</v>
      </c>
      <c r="I143" s="22" t="s">
        <v>464</v>
      </c>
      <c r="J143" s="22" t="s">
        <v>27</v>
      </c>
      <c r="K143" s="22" t="str">
        <f t="shared" si="10"/>
        <v>ESO4.114P5 Aktívne začlenenie a dostupné službyMZ SR</v>
      </c>
      <c r="L143" s="55">
        <f>VLOOKUP(K143,alokácie_šč[[Help]:[Alokácia ŠC]],2,FALSE)</f>
        <v>85718645</v>
      </c>
    </row>
    <row r="144" spans="1:12" ht="73.5" customHeight="1" x14ac:dyDescent="0.25">
      <c r="A144" s="29" t="s">
        <v>302</v>
      </c>
      <c r="B144" s="29" t="s">
        <v>303</v>
      </c>
      <c r="C144" s="34" t="s">
        <v>242</v>
      </c>
      <c r="D144" s="25">
        <v>5000000</v>
      </c>
      <c r="E144" s="22" t="s">
        <v>24</v>
      </c>
      <c r="F144" s="4" t="str">
        <f>VLOOKUP(DB_pre_alokaciu[[#This Row],[Špecifický cieľ (kód)]],legenda!$G$2:$I$34,2,FALSE)</f>
        <v>Zlepšovanie rovného a včasného prístupu ku kvalitným, udržateľným a cenovo dostupným službám vrátane služieb, ktoré podporujú prístup k bývaniu a individualizovanú starostlivosť vrátane zdravotnej starostlivosti; modernizácia systémov sociálnej ochrany, vrátane podpory prístupu k sociálnej ochrane, s osobitným zameraním na deti a znevýhodnené skupiny; zlepšovanie prístupnosti, a to aj pre osoby so zdravotným postihnutím, účinnosti a odolnosti systémov zdravotnej starostlivosti a služieb dlhodobej starostlivosti</v>
      </c>
      <c r="G144" s="22" t="s">
        <v>47</v>
      </c>
      <c r="H144" s="4" t="s">
        <v>25</v>
      </c>
      <c r="I144" s="22" t="s">
        <v>464</v>
      </c>
      <c r="J144" s="22" t="s">
        <v>41</v>
      </c>
      <c r="K144" s="22" t="str">
        <f t="shared" si="10"/>
        <v>ESO4.114P5 Aktívne začlenenie a dostupné službyMZ SR</v>
      </c>
      <c r="L144" s="55">
        <f>VLOOKUP(K144,alokácie_šč[[Help]:[Alokácia ŠC]],2,FALSE)</f>
        <v>85718645</v>
      </c>
    </row>
    <row r="145" spans="1:12" ht="73.5" customHeight="1" x14ac:dyDescent="0.25">
      <c r="A145" s="29" t="s">
        <v>124</v>
      </c>
      <c r="B145" s="22" t="s">
        <v>125</v>
      </c>
      <c r="C145" s="27">
        <v>45468</v>
      </c>
      <c r="D145" s="25">
        <v>8230000</v>
      </c>
      <c r="E145" s="29" t="s">
        <v>24</v>
      </c>
      <c r="F145" s="26" t="str">
        <f>VLOOKUP(DB_pre_alokaciu[[#This Row],[Špecifický cieľ (kód)]],legenda!$G$2:$I$34,2,FALSE)</f>
        <v>Zlepšovanie rovného a včasného prístupu ku kvalitným, udržateľným a cenovo dostupným službám vrátane služieb, ktoré podporujú prístup k bývaniu a individualizovanú starostlivosť vrátane zdravotnej starostlivosti; modernizácia systémov sociálnej ochrany, vrátane podpory prístupu k sociálnej ochrane, s osobitným zameraním na deti a znevýhodnené skupiny; zlepšovanie prístupnosti, a to aj pre osoby so zdravotným postihnutím, účinnosti a odolnosti systémov zdravotnej starostlivosti a služieb dlhodobej starostlivosti</v>
      </c>
      <c r="G145" s="29" t="s">
        <v>47</v>
      </c>
      <c r="H145" s="26" t="s">
        <v>25</v>
      </c>
      <c r="I145" s="29" t="s">
        <v>465</v>
      </c>
      <c r="J145" s="29" t="s">
        <v>27</v>
      </c>
      <c r="K145" s="22" t="str">
        <f t="shared" si="10"/>
        <v>ESO4.114P5 Aktívne začlenenie a dostupné službyMZ SR</v>
      </c>
      <c r="L145" s="79">
        <f>VLOOKUP(K145,alokácie_šč[[Help]:[Alokácia ŠC]],2,FALSE)</f>
        <v>85718645</v>
      </c>
    </row>
    <row r="146" spans="1:12" ht="73.5" customHeight="1" x14ac:dyDescent="0.25">
      <c r="A146" s="22" t="s">
        <v>287</v>
      </c>
      <c r="B146" s="22" t="s">
        <v>47</v>
      </c>
      <c r="C146" s="27">
        <v>45629</v>
      </c>
      <c r="D146" s="25">
        <v>462977</v>
      </c>
      <c r="E146" s="22" t="s">
        <v>24</v>
      </c>
      <c r="F146" s="4" t="str">
        <f>VLOOKUP(DB_pre_alokaciu[[#This Row],[Špecifický cieľ (kód)]],legenda!$G$2:$I$34,2,FALSE)</f>
        <v>Zlepšovanie rovného a včasného prístupu ku kvalitným, udržateľným a cenovo dostupným službám vrátane služieb, ktoré podporujú prístup k bývaniu a individualizovanú starostlivosť vrátane zdravotnej starostlivosti; modernizácia systémov sociálnej ochrany, vrátane podpory prístupu k sociálnej ochrane, s osobitným zameraním na deti a znevýhodnené skupiny; zlepšovanie prístupnosti, a to aj pre osoby so zdravotným postihnutím, účinnosti a odolnosti systémov zdravotnej starostlivosti a služieb dlhodobej starostlivosti</v>
      </c>
      <c r="G146" s="22" t="s">
        <v>47</v>
      </c>
      <c r="H146" s="4" t="s">
        <v>25</v>
      </c>
      <c r="I146" s="29" t="s">
        <v>465</v>
      </c>
      <c r="J146" s="22" t="s">
        <v>27</v>
      </c>
      <c r="K146" s="22" t="str">
        <f t="shared" si="10"/>
        <v>ESO4.114P5 Aktívne začlenenie a dostupné službyMZ SR</v>
      </c>
      <c r="L146" s="55">
        <f>VLOOKUP(K146,alokácie_šč[[Help]:[Alokácia ŠC]],2,FALSE)</f>
        <v>85718645</v>
      </c>
    </row>
    <row r="147" spans="1:12" ht="73.5" customHeight="1" x14ac:dyDescent="0.25">
      <c r="A147" s="29" t="s">
        <v>134</v>
      </c>
      <c r="B147" s="29" t="s">
        <v>326</v>
      </c>
      <c r="C147" s="34" t="s">
        <v>245</v>
      </c>
      <c r="D147" s="25">
        <v>12225000</v>
      </c>
      <c r="E147" s="29" t="s">
        <v>43</v>
      </c>
      <c r="F147" s="4" t="str">
        <f>VLOOKUP(DB_pre_alokaciu[[#This Row],[Špecifický cieľ (kód)]],legenda!$G$2:$I$34,2,FALSE)</f>
        <v>Zabezpečenie rovného prístupu k zdravotnej starostlivosti a zvýšenie odolnosti systémov zdravotnej starostlivosti vrátane primárnej starostlivosti a podpory prechodu z inštitucionálnej starostlivosti na rodinnú a komunitnú starostlivosť</v>
      </c>
      <c r="G147" s="29" t="s">
        <v>47</v>
      </c>
      <c r="H147" s="4" t="s">
        <v>25</v>
      </c>
      <c r="I147" s="29" t="s">
        <v>464</v>
      </c>
      <c r="J147" s="29" t="s">
        <v>27</v>
      </c>
      <c r="K147" s="22" t="str">
        <f t="shared" si="10"/>
        <v>RSO4.54P5 Aktívne začlenenie a dostupné službyMZ SR</v>
      </c>
      <c r="L147" s="55">
        <f>VLOOKUP(K147,alokácie_šč[[Help]:[Alokácia ŠC]],2,FALSE)</f>
        <v>102000000</v>
      </c>
    </row>
  </sheetData>
  <pageMargins left="0.7" right="0.7" top="0.75" bottom="0.75" header="0.3" footer="0.3"/>
  <pageSetup paperSize="9" orientation="portrait" r:id="rId1"/>
  <tableParts count="1">
    <tablePart r:id="rId2"/>
  </tableParts>
  <extLst>
    <ext xmlns:x14="http://schemas.microsoft.com/office/spreadsheetml/2009/9/main" uri="{CCE6A557-97BC-4b89-ADB6-D9C93CAAB3DF}">
      <x14:dataValidations xmlns:xm="http://schemas.microsoft.com/office/excel/2006/main" count="5">
        <x14:dataValidation type="list" allowBlank="1" showInputMessage="1" showErrorMessage="1">
          <x14:formula1>
            <xm:f>legenda!$C$2:$C$28</xm:f>
          </x14:formula1>
          <xm:sqref>J142 J148:J1048576</xm:sqref>
        </x14:dataValidation>
        <x14:dataValidation type="list" allowBlank="1" showInputMessage="1" showErrorMessage="1">
          <x14:formula1>
            <xm:f>legenda!$C$2:$C$25</xm:f>
          </x14:formula1>
          <xm:sqref>J143:J145 J2:J141</xm:sqref>
        </x14:dataValidation>
        <x14:dataValidation type="list" allowBlank="1" showInputMessage="1" showErrorMessage="1">
          <x14:formula1>
            <xm:f>legenda!#REF!</xm:f>
          </x14:formula1>
          <xm:sqref>J146:J147</xm:sqref>
        </x14:dataValidation>
        <x14:dataValidation type="list" allowBlank="1" showInputMessage="1" showErrorMessage="1">
          <x14:formula1>
            <xm:f>legenda!$E$2:$E$11</xm:f>
          </x14:formula1>
          <xm:sqref>H2:H1048576</xm:sqref>
        </x14:dataValidation>
        <x14:dataValidation type="list" allowBlank="1" showInputMessage="1" showErrorMessage="1">
          <x14:formula1>
            <xm:f>legenda!$A$2:$A$6</xm:f>
          </x14:formula1>
          <xm:sqref>I2:I1048576</xm:sqref>
        </x14:dataValidation>
      </x14:dataValidations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árok9"/>
  <dimension ref="A1:T141"/>
  <sheetViews>
    <sheetView topLeftCell="F1" zoomScale="85" zoomScaleNormal="85" workbookViewId="0">
      <selection activeCell="T2" sqref="T2"/>
    </sheetView>
  </sheetViews>
  <sheetFormatPr defaultRowHeight="15" x14ac:dyDescent="0.25"/>
  <cols>
    <col min="1" max="1" width="104" style="21" customWidth="1"/>
    <col min="2" max="2" width="17.85546875" style="39" customWidth="1"/>
    <col min="3" max="3" width="18" style="39" bestFit="1" customWidth="1"/>
    <col min="5" max="5" width="104" customWidth="1"/>
    <col min="6" max="6" width="17" customWidth="1"/>
    <col min="8" max="8" width="12.42578125" bestFit="1" customWidth="1"/>
    <col min="9" max="9" width="11.85546875" customWidth="1"/>
    <col min="10" max="10" width="10.5703125" customWidth="1"/>
    <col min="11" max="11" width="30.28515625" customWidth="1"/>
    <col min="12" max="12" width="11.85546875" customWidth="1"/>
    <col min="13" max="13" width="10.5703125" customWidth="1"/>
    <col min="14" max="14" width="26.140625" bestFit="1" customWidth="1"/>
    <col min="15" max="15" width="32.7109375" bestFit="1" customWidth="1"/>
    <col min="19" max="19" width="16.42578125" bestFit="1" customWidth="1"/>
    <col min="20" max="20" width="22.7109375" bestFit="1" customWidth="1"/>
  </cols>
  <sheetData>
    <row r="1" spans="1:20" ht="18.75" x14ac:dyDescent="0.3">
      <c r="A1" s="37" t="s">
        <v>7</v>
      </c>
      <c r="B1" s="40" t="s">
        <v>268</v>
      </c>
      <c r="E1" s="37" t="s">
        <v>7</v>
      </c>
      <c r="F1" s="40" t="s">
        <v>268</v>
      </c>
      <c r="G1" s="39"/>
      <c r="H1" s="37" t="s">
        <v>7</v>
      </c>
      <c r="I1" s="40" t="s">
        <v>268</v>
      </c>
      <c r="J1" s="40"/>
      <c r="K1" s="37" t="s">
        <v>7</v>
      </c>
      <c r="L1" s="40" t="s">
        <v>268</v>
      </c>
      <c r="M1" s="40"/>
      <c r="N1" s="39"/>
      <c r="S1" t="s">
        <v>136</v>
      </c>
      <c r="T1" s="42">
        <f>IF(AND(ISBLANK(H5),ISBLANK(K5)),SUBTOTAL(109,B:B),"-")</f>
        <v>4783884528</v>
      </c>
    </row>
    <row r="2" spans="1:20" ht="18.75" x14ac:dyDescent="0.3">
      <c r="E2" s="21"/>
      <c r="F2" s="39"/>
      <c r="G2" s="39"/>
      <c r="H2" s="21"/>
      <c r="I2" s="39"/>
      <c r="J2" s="39"/>
      <c r="K2" s="21"/>
      <c r="L2" s="39"/>
      <c r="M2" s="39"/>
      <c r="N2" s="39"/>
      <c r="S2" t="s">
        <v>137</v>
      </c>
      <c r="T2" s="42" t="e">
        <f>IF(AND(ISBLANK(H5),ISBLANK(K5)),SUBTOTAL(109,C:C)/SUBTOTAL(102,C:C),"-")</f>
        <v>#DIV/0!</v>
      </c>
    </row>
    <row r="3" spans="1:20" ht="45.75" x14ac:dyDescent="0.3">
      <c r="A3" s="37" t="s">
        <v>138</v>
      </c>
      <c r="B3" s="21" t="s">
        <v>139</v>
      </c>
      <c r="C3"/>
      <c r="E3" s="21"/>
      <c r="F3" s="21" t="s">
        <v>469</v>
      </c>
      <c r="H3" s="37" t="s">
        <v>138</v>
      </c>
      <c r="K3" s="37" t="s">
        <v>138</v>
      </c>
      <c r="N3" t="s">
        <v>140</v>
      </c>
      <c r="O3" t="s">
        <v>140</v>
      </c>
      <c r="S3" t="s">
        <v>141</v>
      </c>
      <c r="T3" s="42" t="str">
        <f>IFERROR(T2-T1,"-")</f>
        <v>-</v>
      </c>
    </row>
    <row r="4" spans="1:20" ht="30.75" x14ac:dyDescent="0.3">
      <c r="A4" s="38" t="s">
        <v>69</v>
      </c>
      <c r="B4" s="40">
        <v>398657044</v>
      </c>
      <c r="C4"/>
      <c r="E4" s="38" t="s">
        <v>69</v>
      </c>
      <c r="F4" s="121">
        <v>71725577.060000002</v>
      </c>
      <c r="H4" s="38" t="s">
        <v>11</v>
      </c>
      <c r="K4" s="38" t="s">
        <v>13</v>
      </c>
      <c r="N4" s="43" t="str">
        <f>IF(ISBLANK(H5),H4,"VYBER LEN JEDEN CIEĽ")</f>
        <v>ESO4.1</v>
      </c>
      <c r="O4" s="43" t="str">
        <f>IF(ISBLANK(K5),K4,"VYBER LEN JEDNU PRIORITU")</f>
        <v>4P1 Adaptabilný a prístupný trh práce</v>
      </c>
      <c r="S4" t="s">
        <v>142</v>
      </c>
      <c r="T4" s="41" t="str">
        <f>IFERROR(T1/T2,"-")</f>
        <v>-</v>
      </c>
    </row>
    <row r="5" spans="1:20" ht="18.75" x14ac:dyDescent="0.3">
      <c r="A5" s="38" t="s">
        <v>102</v>
      </c>
      <c r="B5" s="40">
        <v>398657044</v>
      </c>
      <c r="C5"/>
      <c r="E5" s="38" t="s">
        <v>102</v>
      </c>
      <c r="F5" s="121">
        <v>22896038.899999999</v>
      </c>
      <c r="N5" s="45"/>
      <c r="O5" s="45"/>
    </row>
    <row r="6" spans="1:20" x14ac:dyDescent="0.25">
      <c r="A6" s="38" t="s">
        <v>72</v>
      </c>
      <c r="B6" s="40">
        <v>398657044</v>
      </c>
      <c r="C6"/>
      <c r="E6" s="38" t="s">
        <v>72</v>
      </c>
      <c r="F6" s="121">
        <v>15627215.85</v>
      </c>
      <c r="T6" s="46"/>
    </row>
    <row r="7" spans="1:20" x14ac:dyDescent="0.25">
      <c r="A7" s="38" t="s">
        <v>77</v>
      </c>
      <c r="B7" s="40">
        <v>398657044</v>
      </c>
      <c r="C7"/>
      <c r="E7" s="38" t="s">
        <v>77</v>
      </c>
      <c r="F7" s="121">
        <v>10089960.65</v>
      </c>
    </row>
    <row r="8" spans="1:20" x14ac:dyDescent="0.25">
      <c r="A8" s="38" t="s">
        <v>232</v>
      </c>
      <c r="B8" s="40">
        <v>398657044</v>
      </c>
      <c r="C8"/>
      <c r="E8" s="38" t="s">
        <v>232</v>
      </c>
      <c r="F8" s="121">
        <v>10965000</v>
      </c>
    </row>
    <row r="9" spans="1:20" x14ac:dyDescent="0.25">
      <c r="A9" s="38" t="s">
        <v>103</v>
      </c>
      <c r="B9" s="40">
        <v>398657044</v>
      </c>
      <c r="C9"/>
      <c r="E9" s="38" t="s">
        <v>103</v>
      </c>
      <c r="F9" s="121">
        <v>84769680</v>
      </c>
    </row>
    <row r="10" spans="1:20" x14ac:dyDescent="0.25">
      <c r="A10" s="38" t="s">
        <v>118</v>
      </c>
      <c r="B10" s="40">
        <v>398657044</v>
      </c>
      <c r="C10"/>
      <c r="E10" s="38" t="s">
        <v>118</v>
      </c>
      <c r="F10" s="121">
        <v>6505893.5599999996</v>
      </c>
    </row>
    <row r="11" spans="1:20" x14ac:dyDescent="0.25">
      <c r="A11" s="38" t="s">
        <v>122</v>
      </c>
      <c r="B11" s="40">
        <v>398657044</v>
      </c>
      <c r="C11"/>
      <c r="E11" s="38" t="s">
        <v>122</v>
      </c>
      <c r="F11" s="121">
        <v>10091571</v>
      </c>
    </row>
    <row r="12" spans="1:20" x14ac:dyDescent="0.25">
      <c r="A12" s="38" t="s">
        <v>135</v>
      </c>
      <c r="B12" s="40">
        <v>398657044</v>
      </c>
      <c r="C12"/>
      <c r="E12" s="38" t="s">
        <v>135</v>
      </c>
      <c r="F12" s="121">
        <v>12805056.050000001</v>
      </c>
    </row>
    <row r="13" spans="1:20" x14ac:dyDescent="0.25">
      <c r="A13" s="38" t="s">
        <v>284</v>
      </c>
      <c r="B13" s="40">
        <v>398657044</v>
      </c>
      <c r="C13"/>
      <c r="E13" s="38" t="s">
        <v>284</v>
      </c>
      <c r="F13" s="121">
        <v>16060513</v>
      </c>
    </row>
    <row r="14" spans="1:20" x14ac:dyDescent="0.25">
      <c r="A14" s="38" t="s">
        <v>305</v>
      </c>
      <c r="B14" s="40">
        <v>398657044</v>
      </c>
      <c r="C14"/>
      <c r="E14" s="38" t="s">
        <v>305</v>
      </c>
      <c r="F14" s="121">
        <v>7301705.3099999996</v>
      </c>
    </row>
    <row r="15" spans="1:20" x14ac:dyDescent="0.25">
      <c r="A15" s="38" t="s">
        <v>335</v>
      </c>
      <c r="B15" s="40">
        <v>398657044</v>
      </c>
      <c r="C15"/>
      <c r="E15" s="38" t="s">
        <v>335</v>
      </c>
      <c r="F15" s="121">
        <v>5875000</v>
      </c>
    </row>
    <row r="16" spans="1:20" x14ac:dyDescent="0.25">
      <c r="A16"/>
      <c r="B16"/>
      <c r="C16"/>
    </row>
    <row r="17" spans="1:3" x14ac:dyDescent="0.25">
      <c r="A17"/>
      <c r="B17"/>
      <c r="C17"/>
    </row>
    <row r="18" spans="1:3" x14ac:dyDescent="0.25">
      <c r="A18"/>
      <c r="B18"/>
      <c r="C18"/>
    </row>
    <row r="19" spans="1:3" x14ac:dyDescent="0.25">
      <c r="A19"/>
      <c r="B19"/>
      <c r="C19"/>
    </row>
    <row r="20" spans="1:3" x14ac:dyDescent="0.25">
      <c r="A20"/>
      <c r="B20"/>
      <c r="C20"/>
    </row>
    <row r="21" spans="1:3" x14ac:dyDescent="0.25">
      <c r="A21"/>
      <c r="B21"/>
      <c r="C21"/>
    </row>
    <row r="22" spans="1:3" x14ac:dyDescent="0.25">
      <c r="A22"/>
      <c r="B22"/>
      <c r="C22"/>
    </row>
    <row r="23" spans="1:3" x14ac:dyDescent="0.25">
      <c r="A23"/>
      <c r="B23"/>
      <c r="C23"/>
    </row>
    <row r="24" spans="1:3" x14ac:dyDescent="0.25">
      <c r="A24"/>
      <c r="B24"/>
      <c r="C24"/>
    </row>
    <row r="25" spans="1:3" x14ac:dyDescent="0.25">
      <c r="A25"/>
      <c r="B25"/>
      <c r="C25"/>
    </row>
    <row r="26" spans="1:3" x14ac:dyDescent="0.25">
      <c r="A26"/>
      <c r="B26"/>
      <c r="C26"/>
    </row>
    <row r="27" spans="1:3" x14ac:dyDescent="0.25">
      <c r="A27"/>
      <c r="B27"/>
      <c r="C27"/>
    </row>
    <row r="28" spans="1:3" x14ac:dyDescent="0.25">
      <c r="A28"/>
      <c r="B28"/>
      <c r="C28"/>
    </row>
    <row r="29" spans="1:3" x14ac:dyDescent="0.25">
      <c r="A29"/>
      <c r="B29"/>
      <c r="C29"/>
    </row>
    <row r="30" spans="1:3" x14ac:dyDescent="0.25">
      <c r="A30"/>
      <c r="B30"/>
      <c r="C30"/>
    </row>
    <row r="31" spans="1:3" x14ac:dyDescent="0.25">
      <c r="A31"/>
      <c r="B31"/>
      <c r="C31"/>
    </row>
    <row r="32" spans="1:3" x14ac:dyDescent="0.25">
      <c r="A32"/>
      <c r="B32"/>
      <c r="C32"/>
    </row>
    <row r="33" spans="1:3" x14ac:dyDescent="0.25">
      <c r="A33"/>
      <c r="B33"/>
      <c r="C33"/>
    </row>
    <row r="34" spans="1:3" x14ac:dyDescent="0.25">
      <c r="A34"/>
      <c r="B34"/>
      <c r="C34"/>
    </row>
    <row r="35" spans="1:3" x14ac:dyDescent="0.25">
      <c r="A35"/>
      <c r="B35"/>
      <c r="C35"/>
    </row>
    <row r="36" spans="1:3" x14ac:dyDescent="0.25">
      <c r="A36"/>
      <c r="B36"/>
      <c r="C36"/>
    </row>
    <row r="37" spans="1:3" x14ac:dyDescent="0.25">
      <c r="A37"/>
      <c r="B37"/>
      <c r="C37"/>
    </row>
    <row r="38" spans="1:3" x14ac:dyDescent="0.25">
      <c r="A38"/>
      <c r="B38"/>
      <c r="C38"/>
    </row>
    <row r="39" spans="1:3" x14ac:dyDescent="0.25">
      <c r="A39"/>
      <c r="B39"/>
      <c r="C39"/>
    </row>
    <row r="40" spans="1:3" x14ac:dyDescent="0.25">
      <c r="A40"/>
      <c r="B40"/>
      <c r="C40"/>
    </row>
    <row r="41" spans="1:3" x14ac:dyDescent="0.25">
      <c r="A41"/>
      <c r="B41"/>
      <c r="C41"/>
    </row>
    <row r="42" spans="1:3" x14ac:dyDescent="0.25">
      <c r="A42"/>
      <c r="B42"/>
      <c r="C42"/>
    </row>
    <row r="43" spans="1:3" x14ac:dyDescent="0.25">
      <c r="A43"/>
      <c r="B43"/>
      <c r="C43"/>
    </row>
    <row r="44" spans="1:3" x14ac:dyDescent="0.25">
      <c r="A44"/>
      <c r="B44"/>
      <c r="C44"/>
    </row>
    <row r="45" spans="1:3" x14ac:dyDescent="0.25">
      <c r="A45"/>
      <c r="B45"/>
      <c r="C45"/>
    </row>
    <row r="46" spans="1:3" x14ac:dyDescent="0.25">
      <c r="A46"/>
      <c r="B46"/>
      <c r="C46"/>
    </row>
    <row r="47" spans="1:3" x14ac:dyDescent="0.25">
      <c r="A47"/>
      <c r="B47"/>
      <c r="C47"/>
    </row>
    <row r="48" spans="1:3" x14ac:dyDescent="0.25">
      <c r="A48"/>
      <c r="B48"/>
      <c r="C48"/>
    </row>
    <row r="49" spans="1:3" x14ac:dyDescent="0.25">
      <c r="A49"/>
      <c r="B49"/>
      <c r="C49"/>
    </row>
    <row r="50" spans="1:3" x14ac:dyDescent="0.25">
      <c r="A50"/>
      <c r="B50"/>
      <c r="C50"/>
    </row>
    <row r="51" spans="1:3" x14ac:dyDescent="0.25">
      <c r="A51"/>
      <c r="B51"/>
      <c r="C51"/>
    </row>
    <row r="52" spans="1:3" x14ac:dyDescent="0.25">
      <c r="A52"/>
      <c r="B52"/>
      <c r="C52"/>
    </row>
    <row r="53" spans="1:3" x14ac:dyDescent="0.25">
      <c r="A53"/>
      <c r="B53"/>
      <c r="C53"/>
    </row>
    <row r="54" spans="1:3" x14ac:dyDescent="0.25">
      <c r="A54"/>
      <c r="B54"/>
      <c r="C54"/>
    </row>
    <row r="55" spans="1:3" x14ac:dyDescent="0.25">
      <c r="A55"/>
      <c r="B55"/>
      <c r="C55"/>
    </row>
    <row r="56" spans="1:3" x14ac:dyDescent="0.25">
      <c r="A56"/>
      <c r="B56"/>
      <c r="C56"/>
    </row>
    <row r="57" spans="1:3" x14ac:dyDescent="0.25">
      <c r="A57"/>
      <c r="B57"/>
      <c r="C57"/>
    </row>
    <row r="58" spans="1:3" x14ac:dyDescent="0.25">
      <c r="A58"/>
      <c r="B58"/>
      <c r="C58"/>
    </row>
    <row r="59" spans="1:3" x14ac:dyDescent="0.25">
      <c r="A59"/>
      <c r="B59"/>
      <c r="C59"/>
    </row>
    <row r="60" spans="1:3" x14ac:dyDescent="0.25">
      <c r="A60"/>
      <c r="B60"/>
      <c r="C60"/>
    </row>
    <row r="61" spans="1:3" x14ac:dyDescent="0.25">
      <c r="A61"/>
      <c r="B61"/>
      <c r="C61"/>
    </row>
    <row r="62" spans="1:3" x14ac:dyDescent="0.25">
      <c r="A62"/>
      <c r="B62"/>
      <c r="C62"/>
    </row>
    <row r="63" spans="1:3" x14ac:dyDescent="0.25">
      <c r="A63"/>
      <c r="B63"/>
      <c r="C63"/>
    </row>
    <row r="64" spans="1:3" x14ac:dyDescent="0.25">
      <c r="A64"/>
      <c r="B64"/>
      <c r="C64"/>
    </row>
    <row r="65" spans="1:3" x14ac:dyDescent="0.25">
      <c r="A65"/>
      <c r="B65"/>
      <c r="C65"/>
    </row>
    <row r="66" spans="1:3" x14ac:dyDescent="0.25">
      <c r="A66"/>
      <c r="B66"/>
      <c r="C66"/>
    </row>
    <row r="67" spans="1:3" x14ac:dyDescent="0.25">
      <c r="A67"/>
      <c r="B67"/>
      <c r="C67"/>
    </row>
    <row r="68" spans="1:3" x14ac:dyDescent="0.25">
      <c r="A68"/>
      <c r="B68"/>
      <c r="C68"/>
    </row>
    <row r="69" spans="1:3" x14ac:dyDescent="0.25">
      <c r="A69"/>
      <c r="B69"/>
      <c r="C69"/>
    </row>
    <row r="70" spans="1:3" x14ac:dyDescent="0.25">
      <c r="A70"/>
      <c r="B70"/>
      <c r="C70"/>
    </row>
    <row r="71" spans="1:3" x14ac:dyDescent="0.25">
      <c r="A71"/>
      <c r="B71"/>
      <c r="C71"/>
    </row>
    <row r="72" spans="1:3" x14ac:dyDescent="0.25">
      <c r="A72"/>
      <c r="B72"/>
      <c r="C72"/>
    </row>
    <row r="73" spans="1:3" x14ac:dyDescent="0.25">
      <c r="A73"/>
      <c r="B73"/>
      <c r="C73"/>
    </row>
    <row r="74" spans="1:3" x14ac:dyDescent="0.25">
      <c r="A74"/>
      <c r="B74"/>
      <c r="C74"/>
    </row>
    <row r="75" spans="1:3" x14ac:dyDescent="0.25">
      <c r="A75"/>
      <c r="B75"/>
      <c r="C75"/>
    </row>
    <row r="76" spans="1:3" x14ac:dyDescent="0.25">
      <c r="A76"/>
      <c r="B76"/>
      <c r="C76"/>
    </row>
    <row r="77" spans="1:3" x14ac:dyDescent="0.25">
      <c r="A77"/>
      <c r="B77"/>
      <c r="C77"/>
    </row>
    <row r="78" spans="1:3" x14ac:dyDescent="0.25">
      <c r="A78"/>
      <c r="B78"/>
      <c r="C78"/>
    </row>
    <row r="79" spans="1:3" x14ac:dyDescent="0.25">
      <c r="A79"/>
      <c r="B79"/>
      <c r="C79"/>
    </row>
    <row r="80" spans="1:3" x14ac:dyDescent="0.25">
      <c r="A80"/>
      <c r="B80"/>
      <c r="C80"/>
    </row>
    <row r="81" spans="1:3" x14ac:dyDescent="0.25">
      <c r="A81"/>
      <c r="B81"/>
      <c r="C81"/>
    </row>
    <row r="82" spans="1:3" x14ac:dyDescent="0.25">
      <c r="A82"/>
      <c r="B82"/>
      <c r="C82"/>
    </row>
    <row r="83" spans="1:3" x14ac:dyDescent="0.25">
      <c r="A83"/>
      <c r="B83"/>
      <c r="C83"/>
    </row>
    <row r="84" spans="1:3" x14ac:dyDescent="0.25">
      <c r="A84"/>
      <c r="B84"/>
      <c r="C84"/>
    </row>
    <row r="85" spans="1:3" x14ac:dyDescent="0.25">
      <c r="A85"/>
      <c r="B85"/>
      <c r="C85"/>
    </row>
    <row r="86" spans="1:3" x14ac:dyDescent="0.25">
      <c r="A86"/>
      <c r="B86"/>
      <c r="C86"/>
    </row>
    <row r="87" spans="1:3" x14ac:dyDescent="0.25">
      <c r="A87"/>
      <c r="B87"/>
      <c r="C87"/>
    </row>
    <row r="88" spans="1:3" x14ac:dyDescent="0.25">
      <c r="A88"/>
      <c r="B88"/>
      <c r="C88"/>
    </row>
    <row r="89" spans="1:3" x14ac:dyDescent="0.25">
      <c r="A89"/>
      <c r="B89"/>
      <c r="C89"/>
    </row>
    <row r="90" spans="1:3" x14ac:dyDescent="0.25">
      <c r="A90"/>
      <c r="B90"/>
      <c r="C90"/>
    </row>
    <row r="91" spans="1:3" x14ac:dyDescent="0.25">
      <c r="A91"/>
      <c r="B91"/>
      <c r="C91"/>
    </row>
    <row r="92" spans="1:3" x14ac:dyDescent="0.25">
      <c r="A92"/>
      <c r="B92"/>
      <c r="C92"/>
    </row>
    <row r="93" spans="1:3" x14ac:dyDescent="0.25">
      <c r="A93"/>
      <c r="B93"/>
      <c r="C93"/>
    </row>
    <row r="94" spans="1:3" x14ac:dyDescent="0.25">
      <c r="A94"/>
      <c r="B94"/>
      <c r="C94"/>
    </row>
    <row r="95" spans="1:3" x14ac:dyDescent="0.25">
      <c r="A95"/>
      <c r="B95"/>
      <c r="C95"/>
    </row>
    <row r="96" spans="1:3" x14ac:dyDescent="0.25">
      <c r="A96"/>
      <c r="B96"/>
      <c r="C96"/>
    </row>
    <row r="97" spans="1:3" x14ac:dyDescent="0.25">
      <c r="A97"/>
      <c r="B97"/>
      <c r="C97"/>
    </row>
    <row r="98" spans="1:3" x14ac:dyDescent="0.25">
      <c r="A98"/>
      <c r="B98"/>
      <c r="C98"/>
    </row>
    <row r="99" spans="1:3" x14ac:dyDescent="0.25">
      <c r="A99"/>
      <c r="B99"/>
      <c r="C99"/>
    </row>
    <row r="100" spans="1:3" x14ac:dyDescent="0.25">
      <c r="A100"/>
      <c r="B100"/>
      <c r="C100"/>
    </row>
    <row r="101" spans="1:3" x14ac:dyDescent="0.25">
      <c r="A101"/>
      <c r="B101"/>
      <c r="C101"/>
    </row>
    <row r="102" spans="1:3" x14ac:dyDescent="0.25">
      <c r="A102"/>
      <c r="B102"/>
      <c r="C102"/>
    </row>
    <row r="103" spans="1:3" x14ac:dyDescent="0.25">
      <c r="A103"/>
      <c r="B103"/>
      <c r="C103"/>
    </row>
    <row r="104" spans="1:3" x14ac:dyDescent="0.25">
      <c r="A104"/>
      <c r="B104"/>
      <c r="C104"/>
    </row>
    <row r="105" spans="1:3" x14ac:dyDescent="0.25">
      <c r="A105"/>
      <c r="B105"/>
      <c r="C105"/>
    </row>
    <row r="106" spans="1:3" x14ac:dyDescent="0.25">
      <c r="A106"/>
      <c r="B106"/>
      <c r="C106"/>
    </row>
    <row r="107" spans="1:3" x14ac:dyDescent="0.25">
      <c r="A107"/>
      <c r="B107"/>
      <c r="C107"/>
    </row>
    <row r="108" spans="1:3" x14ac:dyDescent="0.25">
      <c r="A108"/>
      <c r="B108"/>
      <c r="C108"/>
    </row>
    <row r="109" spans="1:3" x14ac:dyDescent="0.25">
      <c r="A109"/>
      <c r="B109"/>
      <c r="C109"/>
    </row>
    <row r="110" spans="1:3" x14ac:dyDescent="0.25">
      <c r="A110"/>
      <c r="B110"/>
      <c r="C110"/>
    </row>
    <row r="111" spans="1:3" x14ac:dyDescent="0.25">
      <c r="A111"/>
      <c r="B111"/>
      <c r="C111"/>
    </row>
    <row r="112" spans="1:3" x14ac:dyDescent="0.25">
      <c r="A112"/>
      <c r="B112"/>
      <c r="C112"/>
    </row>
    <row r="113" spans="1:3" x14ac:dyDescent="0.25">
      <c r="A113"/>
      <c r="B113"/>
      <c r="C113"/>
    </row>
    <row r="114" spans="1:3" x14ac:dyDescent="0.25">
      <c r="A114"/>
      <c r="B114"/>
      <c r="C114"/>
    </row>
    <row r="115" spans="1:3" x14ac:dyDescent="0.25">
      <c r="A115"/>
      <c r="B115"/>
      <c r="C115"/>
    </row>
    <row r="116" spans="1:3" x14ac:dyDescent="0.25">
      <c r="A116"/>
      <c r="B116"/>
      <c r="C116"/>
    </row>
    <row r="117" spans="1:3" x14ac:dyDescent="0.25">
      <c r="A117"/>
      <c r="B117"/>
      <c r="C117"/>
    </row>
    <row r="118" spans="1:3" x14ac:dyDescent="0.25">
      <c r="A118"/>
      <c r="B118"/>
      <c r="C118"/>
    </row>
    <row r="119" spans="1:3" x14ac:dyDescent="0.25">
      <c r="A119"/>
      <c r="B119"/>
      <c r="C119"/>
    </row>
    <row r="120" spans="1:3" x14ac:dyDescent="0.25">
      <c r="A120"/>
      <c r="B120"/>
      <c r="C120"/>
    </row>
    <row r="121" spans="1:3" x14ac:dyDescent="0.25">
      <c r="A121"/>
      <c r="B121"/>
      <c r="C121"/>
    </row>
    <row r="122" spans="1:3" x14ac:dyDescent="0.25">
      <c r="A122"/>
      <c r="B122"/>
      <c r="C122"/>
    </row>
    <row r="123" spans="1:3" x14ac:dyDescent="0.25">
      <c r="A123"/>
      <c r="B123"/>
      <c r="C123"/>
    </row>
    <row r="124" spans="1:3" x14ac:dyDescent="0.25">
      <c r="A124"/>
      <c r="B124"/>
      <c r="C124"/>
    </row>
    <row r="125" spans="1:3" x14ac:dyDescent="0.25">
      <c r="A125"/>
      <c r="B125"/>
      <c r="C125"/>
    </row>
    <row r="126" spans="1:3" x14ac:dyDescent="0.25">
      <c r="A126"/>
      <c r="B126"/>
      <c r="C126"/>
    </row>
    <row r="127" spans="1:3" x14ac:dyDescent="0.25">
      <c r="A127"/>
      <c r="B127"/>
      <c r="C127"/>
    </row>
    <row r="128" spans="1:3" x14ac:dyDescent="0.25">
      <c r="A128"/>
      <c r="B128"/>
      <c r="C128"/>
    </row>
    <row r="129" spans="1:3" x14ac:dyDescent="0.25">
      <c r="A129"/>
      <c r="B129"/>
      <c r="C129"/>
    </row>
    <row r="130" spans="1:3" x14ac:dyDescent="0.25">
      <c r="A130"/>
      <c r="B130"/>
      <c r="C130"/>
    </row>
    <row r="131" spans="1:3" x14ac:dyDescent="0.25">
      <c r="A131"/>
      <c r="B131"/>
      <c r="C131"/>
    </row>
    <row r="132" spans="1:3" x14ac:dyDescent="0.25">
      <c r="A132"/>
      <c r="B132"/>
      <c r="C132"/>
    </row>
    <row r="133" spans="1:3" x14ac:dyDescent="0.25">
      <c r="A133"/>
      <c r="B133"/>
      <c r="C133"/>
    </row>
    <row r="134" spans="1:3" x14ac:dyDescent="0.25">
      <c r="A134"/>
      <c r="B134"/>
      <c r="C134"/>
    </row>
    <row r="135" spans="1:3" x14ac:dyDescent="0.25">
      <c r="A135"/>
      <c r="B135"/>
      <c r="C135"/>
    </row>
    <row r="136" spans="1:3" x14ac:dyDescent="0.25">
      <c r="A136"/>
      <c r="B136"/>
      <c r="C136"/>
    </row>
    <row r="137" spans="1:3" x14ac:dyDescent="0.25">
      <c r="A137"/>
      <c r="B137"/>
      <c r="C137"/>
    </row>
    <row r="138" spans="1:3" x14ac:dyDescent="0.25">
      <c r="A138"/>
      <c r="B138"/>
      <c r="C138"/>
    </row>
    <row r="139" spans="1:3" x14ac:dyDescent="0.25">
      <c r="A139"/>
      <c r="B139"/>
      <c r="C139"/>
    </row>
    <row r="140" spans="1:3" x14ac:dyDescent="0.25">
      <c r="A140"/>
      <c r="B140"/>
      <c r="C140"/>
    </row>
    <row r="141" spans="1:3" x14ac:dyDescent="0.25">
      <c r="A141"/>
      <c r="B141"/>
      <c r="C141"/>
    </row>
  </sheetData>
  <sheetProtection formatCells="0" formatColumns="0" formatRows="0" insertColumns="0" insertRows="0" insertHyperlinks="0" deleteColumns="0" deleteRows="0" sort="0" autoFilter="0" pivotTables="0"/>
  <pageMargins left="0.7" right="0.7" top="0.75" bottom="0.75" header="0.3" footer="0.3"/>
  <pageSetup paperSize="9" orientation="portrait" r:id="rId5"/>
  <drawing r:id="rId6"/>
  <extLst>
    <ext xmlns:x14="http://schemas.microsoft.com/office/spreadsheetml/2009/9/main" uri="{A8765BA9-456A-4dab-B4F3-ACF838C121DE}">
      <x14:slicerList>
        <x14:slicer r:id="rId7"/>
      </x14:slicerList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árok10"/>
  <dimension ref="A1:B6"/>
  <sheetViews>
    <sheetView workbookViewId="0">
      <selection activeCell="A6" sqref="A6"/>
    </sheetView>
  </sheetViews>
  <sheetFormatPr defaultRowHeight="15" x14ac:dyDescent="0.25"/>
  <cols>
    <col min="1" max="1" width="31.5703125" customWidth="1"/>
  </cols>
  <sheetData>
    <row r="1" spans="1:2" x14ac:dyDescent="0.25">
      <c r="A1" t="s">
        <v>143</v>
      </c>
    </row>
    <row r="2" spans="1:2" x14ac:dyDescent="0.25">
      <c r="A2" t="s">
        <v>144</v>
      </c>
      <c r="B2" t="s">
        <v>226</v>
      </c>
    </row>
    <row r="3" spans="1:2" x14ac:dyDescent="0.25">
      <c r="A3" t="s">
        <v>144</v>
      </c>
      <c r="B3" t="s">
        <v>256</v>
      </c>
    </row>
    <row r="5" spans="1:2" x14ac:dyDescent="0.25">
      <c r="A5" s="61" t="s">
        <v>285</v>
      </c>
    </row>
    <row r="6" spans="1:2" x14ac:dyDescent="0.25">
      <c r="A6" t="s">
        <v>286</v>
      </c>
    </row>
  </sheetData>
  <sheetProtection formatCells="0" formatColumns="0" formatRows="0" insertColumns="0" insertRows="0" insertHyperlinks="0" deleteColumns="0" deleteRows="0" sort="0" autoFilter="0" pivotTables="0"/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árok4"/>
  <dimension ref="B23:C301"/>
  <sheetViews>
    <sheetView showGridLines="0" zoomScale="75" zoomScaleNormal="75" workbookViewId="0">
      <pane ySplit="23" topLeftCell="A24" activePane="bottomLeft" state="frozen"/>
      <selection pane="bottomLeft" activeCell="B31" sqref="B31:C31"/>
      <pivotSelection pane="topRight" showHeader="1" extendable="1" dimension="1" start="6" min="3" max="28" activeRow="30" activeCol="1" click="1" r:id="rId1">
        <pivotArea dataOnly="0" fieldPosition="0">
          <references count="1">
            <reference field="0" count="1">
              <x v="172"/>
            </reference>
          </references>
        </pivotArea>
      </pivotSelection>
    </sheetView>
  </sheetViews>
  <sheetFormatPr defaultColWidth="8.85546875" defaultRowHeight="15" x14ac:dyDescent="0.25"/>
  <cols>
    <col min="2" max="2" width="101" style="21" customWidth="1"/>
    <col min="3" max="3" width="76.85546875" customWidth="1"/>
  </cols>
  <sheetData>
    <row r="23" spans="2:3" ht="15.75" thickBot="1" x14ac:dyDescent="0.3"/>
    <row r="24" spans="2:3" ht="19.5" thickTop="1" x14ac:dyDescent="0.3">
      <c r="B24" s="110" t="s">
        <v>145</v>
      </c>
      <c r="C24" s="111" t="s">
        <v>467</v>
      </c>
    </row>
    <row r="25" spans="2:3" x14ac:dyDescent="0.25">
      <c r="B25" s="103" t="s">
        <v>463</v>
      </c>
      <c r="C25" s="104"/>
    </row>
    <row r="26" spans="2:3" x14ac:dyDescent="0.25">
      <c r="B26" s="103" t="s">
        <v>279</v>
      </c>
      <c r="C26" s="104"/>
    </row>
    <row r="27" spans="2:3" x14ac:dyDescent="0.25">
      <c r="B27" s="105"/>
      <c r="C27" s="122" t="s">
        <v>363</v>
      </c>
    </row>
    <row r="28" spans="2:3" x14ac:dyDescent="0.25">
      <c r="B28" s="103" t="s">
        <v>464</v>
      </c>
      <c r="C28" s="104"/>
    </row>
    <row r="29" spans="2:3" x14ac:dyDescent="0.25">
      <c r="B29" s="103" t="s">
        <v>224</v>
      </c>
      <c r="C29" s="104"/>
    </row>
    <row r="30" spans="2:3" ht="45" x14ac:dyDescent="0.25">
      <c r="B30" s="105"/>
      <c r="C30" s="122" t="s">
        <v>491</v>
      </c>
    </row>
    <row r="31" spans="2:3" x14ac:dyDescent="0.25">
      <c r="B31" s="103" t="s">
        <v>309</v>
      </c>
      <c r="C31" s="104"/>
    </row>
    <row r="32" spans="2:3" ht="45" x14ac:dyDescent="0.25">
      <c r="B32" s="105"/>
      <c r="C32" s="122" t="s">
        <v>424</v>
      </c>
    </row>
    <row r="33" spans="2:3" x14ac:dyDescent="0.25">
      <c r="B33" s="103" t="s">
        <v>299</v>
      </c>
      <c r="C33" s="104"/>
    </row>
    <row r="34" spans="2:3" ht="30" x14ac:dyDescent="0.25">
      <c r="B34" s="105"/>
      <c r="C34" s="122" t="s">
        <v>486</v>
      </c>
    </row>
    <row r="35" spans="2:3" x14ac:dyDescent="0.25">
      <c r="B35" s="103" t="s">
        <v>330</v>
      </c>
      <c r="C35" s="104"/>
    </row>
    <row r="36" spans="2:3" x14ac:dyDescent="0.25">
      <c r="B36" s="105"/>
      <c r="C36" s="122" t="s">
        <v>429</v>
      </c>
    </row>
    <row r="37" spans="2:3" ht="30" x14ac:dyDescent="0.25">
      <c r="B37" s="103" t="s">
        <v>318</v>
      </c>
      <c r="C37" s="104"/>
    </row>
    <row r="38" spans="2:3" ht="45" x14ac:dyDescent="0.25">
      <c r="B38" s="105"/>
      <c r="C38" s="122" t="s">
        <v>487</v>
      </c>
    </row>
    <row r="39" spans="2:3" ht="30" x14ac:dyDescent="0.25">
      <c r="B39" s="103" t="s">
        <v>320</v>
      </c>
      <c r="C39" s="104"/>
    </row>
    <row r="40" spans="2:3" ht="60" x14ac:dyDescent="0.25">
      <c r="B40" s="105"/>
      <c r="C40" s="122" t="s">
        <v>489</v>
      </c>
    </row>
    <row r="41" spans="2:3" x14ac:dyDescent="0.25">
      <c r="B41" s="103" t="s">
        <v>348</v>
      </c>
      <c r="C41" s="104"/>
    </row>
    <row r="42" spans="2:3" x14ac:dyDescent="0.25">
      <c r="B42" s="105"/>
      <c r="C42" s="122" t="s">
        <v>362</v>
      </c>
    </row>
    <row r="43" spans="2:3" x14ac:dyDescent="0.25">
      <c r="B43" s="103" t="s">
        <v>345</v>
      </c>
      <c r="C43" s="104"/>
    </row>
    <row r="44" spans="2:3" ht="30" x14ac:dyDescent="0.25">
      <c r="B44" s="105"/>
      <c r="C44" s="122" t="s">
        <v>427</v>
      </c>
    </row>
    <row r="45" spans="2:3" x14ac:dyDescent="0.25">
      <c r="B45" s="103" t="s">
        <v>343</v>
      </c>
      <c r="C45" s="104"/>
    </row>
    <row r="46" spans="2:3" x14ac:dyDescent="0.25">
      <c r="B46" s="105"/>
      <c r="C46" s="122" t="s">
        <v>428</v>
      </c>
    </row>
    <row r="47" spans="2:3" x14ac:dyDescent="0.25">
      <c r="B47" s="103" t="s">
        <v>344</v>
      </c>
      <c r="C47" s="104"/>
    </row>
    <row r="48" spans="2:3" x14ac:dyDescent="0.25">
      <c r="B48" s="105"/>
      <c r="C48" s="122" t="s">
        <v>428</v>
      </c>
    </row>
    <row r="49" spans="2:3" x14ac:dyDescent="0.25">
      <c r="B49" s="103" t="s">
        <v>494</v>
      </c>
      <c r="C49" s="104"/>
    </row>
    <row r="50" spans="2:3" ht="30" x14ac:dyDescent="0.25">
      <c r="B50" s="105"/>
      <c r="C50" s="122" t="s">
        <v>495</v>
      </c>
    </row>
    <row r="51" spans="2:3" ht="30" x14ac:dyDescent="0.25">
      <c r="B51" s="103" t="s">
        <v>496</v>
      </c>
      <c r="C51" s="104"/>
    </row>
    <row r="52" spans="2:3" ht="45" x14ac:dyDescent="0.25">
      <c r="B52" s="105"/>
      <c r="C52" s="122" t="s">
        <v>498</v>
      </c>
    </row>
    <row r="53" spans="2:3" x14ac:dyDescent="0.25">
      <c r="B53" s="103" t="s">
        <v>462</v>
      </c>
      <c r="C53" s="104"/>
    </row>
    <row r="54" spans="2:3" x14ac:dyDescent="0.25">
      <c r="B54" s="103" t="s">
        <v>216</v>
      </c>
      <c r="C54" s="104"/>
    </row>
    <row r="55" spans="2:3" ht="60" x14ac:dyDescent="0.25">
      <c r="B55" s="105"/>
      <c r="C55" s="122" t="s">
        <v>479</v>
      </c>
    </row>
    <row r="56" spans="2:3" x14ac:dyDescent="0.25">
      <c r="B56" s="103" t="s">
        <v>277</v>
      </c>
      <c r="C56" s="104"/>
    </row>
    <row r="57" spans="2:3" x14ac:dyDescent="0.25">
      <c r="B57" s="105"/>
      <c r="C57" s="122" t="s">
        <v>361</v>
      </c>
    </row>
    <row r="58" spans="2:3" x14ac:dyDescent="0.25">
      <c r="B58" s="103" t="s">
        <v>308</v>
      </c>
      <c r="C58" s="104"/>
    </row>
    <row r="59" spans="2:3" ht="30" x14ac:dyDescent="0.25">
      <c r="B59" s="105"/>
      <c r="C59" s="122" t="s">
        <v>368</v>
      </c>
    </row>
    <row r="60" spans="2:3" x14ac:dyDescent="0.25">
      <c r="B60" s="105"/>
      <c r="C60" s="122" t="s">
        <v>369</v>
      </c>
    </row>
    <row r="61" spans="2:3" ht="30" x14ac:dyDescent="0.25">
      <c r="B61" s="103" t="s">
        <v>296</v>
      </c>
      <c r="C61" s="104"/>
    </row>
    <row r="62" spans="2:3" ht="30" x14ac:dyDescent="0.25">
      <c r="B62" s="105"/>
      <c r="C62" s="122" t="s">
        <v>476</v>
      </c>
    </row>
    <row r="63" spans="2:3" x14ac:dyDescent="0.25">
      <c r="B63" s="103" t="s">
        <v>336</v>
      </c>
      <c r="C63" s="104"/>
    </row>
    <row r="64" spans="2:3" ht="30" x14ac:dyDescent="0.25">
      <c r="B64" s="105"/>
      <c r="C64" s="122" t="s">
        <v>383</v>
      </c>
    </row>
    <row r="65" spans="2:3" x14ac:dyDescent="0.25">
      <c r="B65" s="103" t="s">
        <v>528</v>
      </c>
      <c r="C65" s="104"/>
    </row>
    <row r="66" spans="2:3" ht="45" x14ac:dyDescent="0.25">
      <c r="B66" s="105"/>
      <c r="C66" s="122" t="s">
        <v>499</v>
      </c>
    </row>
    <row r="67" spans="2:3" x14ac:dyDescent="0.25">
      <c r="B67" s="103" t="s">
        <v>465</v>
      </c>
      <c r="C67" s="104"/>
    </row>
    <row r="68" spans="2:3" x14ac:dyDescent="0.25">
      <c r="B68" s="103" t="s">
        <v>37</v>
      </c>
      <c r="C68" s="104"/>
    </row>
    <row r="69" spans="2:3" x14ac:dyDescent="0.25">
      <c r="B69" s="105"/>
      <c r="C69" s="122" t="s">
        <v>354</v>
      </c>
    </row>
    <row r="70" spans="2:3" x14ac:dyDescent="0.25">
      <c r="B70" s="103" t="s">
        <v>49</v>
      </c>
      <c r="C70" s="104"/>
    </row>
    <row r="71" spans="2:3" ht="60" x14ac:dyDescent="0.25">
      <c r="B71" s="105"/>
      <c r="C71" s="122" t="s">
        <v>473</v>
      </c>
    </row>
    <row r="72" spans="2:3" x14ac:dyDescent="0.25">
      <c r="B72" s="103" t="s">
        <v>219</v>
      </c>
      <c r="C72" s="104"/>
    </row>
    <row r="73" spans="2:3" ht="30" x14ac:dyDescent="0.25">
      <c r="B73" s="105"/>
      <c r="C73" s="122" t="s">
        <v>478</v>
      </c>
    </row>
    <row r="74" spans="2:3" x14ac:dyDescent="0.25">
      <c r="B74" s="103" t="s">
        <v>81</v>
      </c>
      <c r="C74" s="104"/>
    </row>
    <row r="75" spans="2:3" x14ac:dyDescent="0.25">
      <c r="B75" s="105"/>
      <c r="C75" s="122" t="s">
        <v>388</v>
      </c>
    </row>
    <row r="76" spans="2:3" x14ac:dyDescent="0.25">
      <c r="B76" s="103" t="s">
        <v>238</v>
      </c>
      <c r="C76" s="104"/>
    </row>
    <row r="77" spans="2:3" ht="45" x14ac:dyDescent="0.25">
      <c r="B77" s="105"/>
      <c r="C77" s="122" t="s">
        <v>482</v>
      </c>
    </row>
    <row r="78" spans="2:3" x14ac:dyDescent="0.25">
      <c r="B78" s="103" t="s">
        <v>221</v>
      </c>
      <c r="C78" s="104"/>
    </row>
    <row r="79" spans="2:3" ht="60" x14ac:dyDescent="0.25">
      <c r="B79" s="105"/>
      <c r="C79" s="122" t="s">
        <v>508</v>
      </c>
    </row>
    <row r="80" spans="2:3" x14ac:dyDescent="0.25">
      <c r="B80" s="103" t="s">
        <v>133</v>
      </c>
      <c r="C80" s="104"/>
    </row>
    <row r="81" spans="2:3" ht="90" x14ac:dyDescent="0.25">
      <c r="B81" s="105"/>
      <c r="C81" s="122" t="s">
        <v>511</v>
      </c>
    </row>
    <row r="82" spans="2:3" x14ac:dyDescent="0.25">
      <c r="B82" s="103" t="s">
        <v>135</v>
      </c>
      <c r="C82" s="104"/>
    </row>
    <row r="83" spans="2:3" x14ac:dyDescent="0.25">
      <c r="B83" s="105"/>
      <c r="C83" s="122" t="s">
        <v>432</v>
      </c>
    </row>
    <row r="84" spans="2:3" x14ac:dyDescent="0.25">
      <c r="B84" s="103" t="s">
        <v>292</v>
      </c>
      <c r="C84" s="104"/>
    </row>
    <row r="85" spans="2:3" ht="45.75" thickBot="1" x14ac:dyDescent="0.3">
      <c r="B85" s="106"/>
      <c r="C85" s="123" t="s">
        <v>504</v>
      </c>
    </row>
    <row r="86" spans="2:3" ht="15.75" thickTop="1" x14ac:dyDescent="0.25">
      <c r="B86"/>
    </row>
    <row r="87" spans="2:3" x14ac:dyDescent="0.25">
      <c r="B87"/>
    </row>
    <row r="88" spans="2:3" x14ac:dyDescent="0.25">
      <c r="B88"/>
    </row>
    <row r="89" spans="2:3" x14ac:dyDescent="0.25">
      <c r="B89"/>
    </row>
    <row r="90" spans="2:3" x14ac:dyDescent="0.25">
      <c r="B90"/>
    </row>
    <row r="91" spans="2:3" x14ac:dyDescent="0.25">
      <c r="B91"/>
    </row>
    <row r="92" spans="2:3" x14ac:dyDescent="0.25">
      <c r="B92"/>
    </row>
    <row r="93" spans="2:3" x14ac:dyDescent="0.25">
      <c r="B93"/>
    </row>
    <row r="94" spans="2:3" x14ac:dyDescent="0.25">
      <c r="B94"/>
    </row>
    <row r="95" spans="2:3" x14ac:dyDescent="0.25">
      <c r="B95"/>
    </row>
    <row r="96" spans="2:3" x14ac:dyDescent="0.25">
      <c r="B96"/>
    </row>
    <row r="97" spans="2:2" x14ac:dyDescent="0.25">
      <c r="B97"/>
    </row>
    <row r="98" spans="2:2" x14ac:dyDescent="0.25">
      <c r="B98"/>
    </row>
    <row r="99" spans="2:2" x14ac:dyDescent="0.25">
      <c r="B99"/>
    </row>
    <row r="100" spans="2:2" x14ac:dyDescent="0.25">
      <c r="B100"/>
    </row>
    <row r="101" spans="2:2" x14ac:dyDescent="0.25">
      <c r="B101"/>
    </row>
    <row r="102" spans="2:2" x14ac:dyDescent="0.25">
      <c r="B102"/>
    </row>
    <row r="103" spans="2:2" x14ac:dyDescent="0.25">
      <c r="B103"/>
    </row>
    <row r="104" spans="2:2" x14ac:dyDescent="0.25">
      <c r="B104"/>
    </row>
    <row r="105" spans="2:2" x14ac:dyDescent="0.25">
      <c r="B105"/>
    </row>
    <row r="106" spans="2:2" x14ac:dyDescent="0.25">
      <c r="B106"/>
    </row>
    <row r="107" spans="2:2" x14ac:dyDescent="0.25">
      <c r="B107"/>
    </row>
    <row r="108" spans="2:2" x14ac:dyDescent="0.25">
      <c r="B108"/>
    </row>
    <row r="109" spans="2:2" x14ac:dyDescent="0.25">
      <c r="B109"/>
    </row>
    <row r="110" spans="2:2" x14ac:dyDescent="0.25">
      <c r="B110"/>
    </row>
    <row r="111" spans="2:2" x14ac:dyDescent="0.25">
      <c r="B111"/>
    </row>
    <row r="112" spans="2:2" x14ac:dyDescent="0.25">
      <c r="B112"/>
    </row>
    <row r="113" spans="2:2" x14ac:dyDescent="0.25">
      <c r="B113"/>
    </row>
    <row r="114" spans="2:2" x14ac:dyDescent="0.25">
      <c r="B114"/>
    </row>
    <row r="115" spans="2:2" x14ac:dyDescent="0.25">
      <c r="B115"/>
    </row>
    <row r="116" spans="2:2" x14ac:dyDescent="0.25">
      <c r="B116"/>
    </row>
    <row r="117" spans="2:2" x14ac:dyDescent="0.25">
      <c r="B117"/>
    </row>
    <row r="118" spans="2:2" x14ac:dyDescent="0.25">
      <c r="B118"/>
    </row>
    <row r="119" spans="2:2" x14ac:dyDescent="0.25">
      <c r="B119"/>
    </row>
    <row r="120" spans="2:2" x14ac:dyDescent="0.25">
      <c r="B120"/>
    </row>
    <row r="121" spans="2:2" x14ac:dyDescent="0.25">
      <c r="B121"/>
    </row>
    <row r="122" spans="2:2" x14ac:dyDescent="0.25">
      <c r="B122"/>
    </row>
    <row r="123" spans="2:2" x14ac:dyDescent="0.25">
      <c r="B123"/>
    </row>
    <row r="124" spans="2:2" x14ac:dyDescent="0.25">
      <c r="B124"/>
    </row>
    <row r="125" spans="2:2" x14ac:dyDescent="0.25">
      <c r="B125"/>
    </row>
    <row r="126" spans="2:2" x14ac:dyDescent="0.25">
      <c r="B126"/>
    </row>
    <row r="127" spans="2:2" x14ac:dyDescent="0.25">
      <c r="B127"/>
    </row>
    <row r="128" spans="2:2" x14ac:dyDescent="0.25">
      <c r="B128"/>
    </row>
    <row r="129" spans="2:2" x14ac:dyDescent="0.25">
      <c r="B129"/>
    </row>
    <row r="130" spans="2:2" x14ac:dyDescent="0.25">
      <c r="B130"/>
    </row>
    <row r="131" spans="2:2" x14ac:dyDescent="0.25">
      <c r="B131"/>
    </row>
    <row r="132" spans="2:2" x14ac:dyDescent="0.25">
      <c r="B132"/>
    </row>
    <row r="133" spans="2:2" x14ac:dyDescent="0.25">
      <c r="B133"/>
    </row>
    <row r="134" spans="2:2" x14ac:dyDescent="0.25">
      <c r="B134"/>
    </row>
    <row r="135" spans="2:2" x14ac:dyDescent="0.25">
      <c r="B135"/>
    </row>
    <row r="136" spans="2:2" x14ac:dyDescent="0.25">
      <c r="B136"/>
    </row>
    <row r="137" spans="2:2" x14ac:dyDescent="0.25">
      <c r="B137"/>
    </row>
    <row r="138" spans="2:2" x14ac:dyDescent="0.25">
      <c r="B138"/>
    </row>
    <row r="139" spans="2:2" x14ac:dyDescent="0.25">
      <c r="B139"/>
    </row>
    <row r="140" spans="2:2" x14ac:dyDescent="0.25">
      <c r="B140"/>
    </row>
    <row r="141" spans="2:2" x14ac:dyDescent="0.25">
      <c r="B141"/>
    </row>
    <row r="142" spans="2:2" x14ac:dyDescent="0.25">
      <c r="B142"/>
    </row>
    <row r="143" spans="2:2" x14ac:dyDescent="0.25">
      <c r="B143"/>
    </row>
    <row r="144" spans="2:2" x14ac:dyDescent="0.25">
      <c r="B144"/>
    </row>
    <row r="145" spans="2:2" x14ac:dyDescent="0.25">
      <c r="B145"/>
    </row>
    <row r="146" spans="2:2" x14ac:dyDescent="0.25">
      <c r="B146"/>
    </row>
    <row r="147" spans="2:2" x14ac:dyDescent="0.25">
      <c r="B147"/>
    </row>
    <row r="148" spans="2:2" x14ac:dyDescent="0.25">
      <c r="B148"/>
    </row>
    <row r="149" spans="2:2" x14ac:dyDescent="0.25">
      <c r="B149"/>
    </row>
    <row r="150" spans="2:2" x14ac:dyDescent="0.25">
      <c r="B150"/>
    </row>
    <row r="151" spans="2:2" x14ac:dyDescent="0.25">
      <c r="B151"/>
    </row>
    <row r="152" spans="2:2" x14ac:dyDescent="0.25">
      <c r="B152"/>
    </row>
    <row r="153" spans="2:2" x14ac:dyDescent="0.25">
      <c r="B153"/>
    </row>
    <row r="154" spans="2:2" x14ac:dyDescent="0.25">
      <c r="B154"/>
    </row>
    <row r="155" spans="2:2" x14ac:dyDescent="0.25">
      <c r="B155"/>
    </row>
    <row r="156" spans="2:2" x14ac:dyDescent="0.25">
      <c r="B156"/>
    </row>
    <row r="157" spans="2:2" x14ac:dyDescent="0.25">
      <c r="B157"/>
    </row>
    <row r="158" spans="2:2" x14ac:dyDescent="0.25">
      <c r="B158"/>
    </row>
    <row r="159" spans="2:2" x14ac:dyDescent="0.25">
      <c r="B159"/>
    </row>
    <row r="160" spans="2:2" x14ac:dyDescent="0.25">
      <c r="B160"/>
    </row>
    <row r="161" spans="2:2" x14ac:dyDescent="0.25">
      <c r="B161"/>
    </row>
    <row r="162" spans="2:2" x14ac:dyDescent="0.25">
      <c r="B162"/>
    </row>
    <row r="163" spans="2:2" x14ac:dyDescent="0.25">
      <c r="B163"/>
    </row>
    <row r="164" spans="2:2" x14ac:dyDescent="0.25">
      <c r="B164"/>
    </row>
    <row r="165" spans="2:2" x14ac:dyDescent="0.25">
      <c r="B165"/>
    </row>
    <row r="166" spans="2:2" x14ac:dyDescent="0.25">
      <c r="B166"/>
    </row>
    <row r="167" spans="2:2" x14ac:dyDescent="0.25">
      <c r="B167"/>
    </row>
    <row r="168" spans="2:2" x14ac:dyDescent="0.25">
      <c r="B168"/>
    </row>
    <row r="169" spans="2:2" x14ac:dyDescent="0.25">
      <c r="B169"/>
    </row>
    <row r="170" spans="2:2" x14ac:dyDescent="0.25">
      <c r="B170"/>
    </row>
    <row r="171" spans="2:2" x14ac:dyDescent="0.25">
      <c r="B171"/>
    </row>
    <row r="172" spans="2:2" x14ac:dyDescent="0.25">
      <c r="B172"/>
    </row>
    <row r="173" spans="2:2" x14ac:dyDescent="0.25">
      <c r="B173"/>
    </row>
    <row r="174" spans="2:2" x14ac:dyDescent="0.25">
      <c r="B174"/>
    </row>
    <row r="175" spans="2:2" x14ac:dyDescent="0.25">
      <c r="B175"/>
    </row>
    <row r="176" spans="2:2" x14ac:dyDescent="0.25">
      <c r="B176"/>
    </row>
    <row r="177" spans="2:2" x14ac:dyDescent="0.25">
      <c r="B177"/>
    </row>
    <row r="178" spans="2:2" x14ac:dyDescent="0.25">
      <c r="B178"/>
    </row>
    <row r="179" spans="2:2" x14ac:dyDescent="0.25">
      <c r="B179"/>
    </row>
    <row r="180" spans="2:2" x14ac:dyDescent="0.25">
      <c r="B180"/>
    </row>
    <row r="181" spans="2:2" x14ac:dyDescent="0.25">
      <c r="B181"/>
    </row>
    <row r="182" spans="2:2" x14ac:dyDescent="0.25">
      <c r="B182"/>
    </row>
    <row r="183" spans="2:2" x14ac:dyDescent="0.25">
      <c r="B183"/>
    </row>
    <row r="184" spans="2:2" x14ac:dyDescent="0.25">
      <c r="B184"/>
    </row>
    <row r="185" spans="2:2" x14ac:dyDescent="0.25">
      <c r="B185"/>
    </row>
    <row r="186" spans="2:2" x14ac:dyDescent="0.25">
      <c r="B186"/>
    </row>
    <row r="187" spans="2:2" x14ac:dyDescent="0.25">
      <c r="B187"/>
    </row>
    <row r="188" spans="2:2" x14ac:dyDescent="0.25">
      <c r="B188"/>
    </row>
    <row r="189" spans="2:2" x14ac:dyDescent="0.25">
      <c r="B189"/>
    </row>
    <row r="190" spans="2:2" x14ac:dyDescent="0.25">
      <c r="B190"/>
    </row>
    <row r="191" spans="2:2" x14ac:dyDescent="0.25">
      <c r="B191"/>
    </row>
    <row r="192" spans="2:2" x14ac:dyDescent="0.25">
      <c r="B192"/>
    </row>
    <row r="193" spans="2:2" x14ac:dyDescent="0.25">
      <c r="B193"/>
    </row>
    <row r="194" spans="2:2" x14ac:dyDescent="0.25">
      <c r="B194"/>
    </row>
    <row r="195" spans="2:2" x14ac:dyDescent="0.25">
      <c r="B195"/>
    </row>
    <row r="196" spans="2:2" x14ac:dyDescent="0.25">
      <c r="B196"/>
    </row>
    <row r="197" spans="2:2" x14ac:dyDescent="0.25">
      <c r="B197"/>
    </row>
    <row r="198" spans="2:2" x14ac:dyDescent="0.25">
      <c r="B198"/>
    </row>
    <row r="199" spans="2:2" x14ac:dyDescent="0.25">
      <c r="B199"/>
    </row>
    <row r="200" spans="2:2" x14ac:dyDescent="0.25">
      <c r="B200"/>
    </row>
    <row r="201" spans="2:2" x14ac:dyDescent="0.25">
      <c r="B201"/>
    </row>
    <row r="202" spans="2:2" x14ac:dyDescent="0.25">
      <c r="B202"/>
    </row>
    <row r="203" spans="2:2" x14ac:dyDescent="0.25">
      <c r="B203"/>
    </row>
    <row r="204" spans="2:2" x14ac:dyDescent="0.25">
      <c r="B204"/>
    </row>
    <row r="205" spans="2:2" x14ac:dyDescent="0.25">
      <c r="B205"/>
    </row>
    <row r="206" spans="2:2" x14ac:dyDescent="0.25">
      <c r="B206"/>
    </row>
    <row r="207" spans="2:2" x14ac:dyDescent="0.25">
      <c r="B207"/>
    </row>
    <row r="208" spans="2:2" x14ac:dyDescent="0.25">
      <c r="B208"/>
    </row>
    <row r="209" spans="2:2" x14ac:dyDescent="0.25">
      <c r="B209"/>
    </row>
    <row r="210" spans="2:2" x14ac:dyDescent="0.25">
      <c r="B210"/>
    </row>
    <row r="211" spans="2:2" x14ac:dyDescent="0.25">
      <c r="B211"/>
    </row>
    <row r="212" spans="2:2" x14ac:dyDescent="0.25">
      <c r="B212"/>
    </row>
    <row r="213" spans="2:2" x14ac:dyDescent="0.25">
      <c r="B213"/>
    </row>
    <row r="214" spans="2:2" x14ac:dyDescent="0.25">
      <c r="B214"/>
    </row>
    <row r="215" spans="2:2" x14ac:dyDescent="0.25">
      <c r="B215"/>
    </row>
    <row r="216" spans="2:2" x14ac:dyDescent="0.25">
      <c r="B216"/>
    </row>
    <row r="217" spans="2:2" x14ac:dyDescent="0.25">
      <c r="B217"/>
    </row>
    <row r="218" spans="2:2" x14ac:dyDescent="0.25">
      <c r="B218"/>
    </row>
    <row r="219" spans="2:2" x14ac:dyDescent="0.25">
      <c r="B219"/>
    </row>
    <row r="220" spans="2:2" x14ac:dyDescent="0.25">
      <c r="B220"/>
    </row>
    <row r="221" spans="2:2" x14ac:dyDescent="0.25">
      <c r="B221"/>
    </row>
    <row r="222" spans="2:2" x14ac:dyDescent="0.25">
      <c r="B222"/>
    </row>
    <row r="223" spans="2:2" x14ac:dyDescent="0.25">
      <c r="B223"/>
    </row>
    <row r="224" spans="2:2" x14ac:dyDescent="0.25">
      <c r="B224"/>
    </row>
    <row r="225" spans="2:2" x14ac:dyDescent="0.25">
      <c r="B225"/>
    </row>
    <row r="226" spans="2:2" x14ac:dyDescent="0.25">
      <c r="B226"/>
    </row>
    <row r="227" spans="2:2" x14ac:dyDescent="0.25">
      <c r="B227"/>
    </row>
    <row r="228" spans="2:2" x14ac:dyDescent="0.25">
      <c r="B228"/>
    </row>
    <row r="229" spans="2:2" x14ac:dyDescent="0.25">
      <c r="B229"/>
    </row>
    <row r="230" spans="2:2" x14ac:dyDescent="0.25">
      <c r="B230"/>
    </row>
    <row r="231" spans="2:2" x14ac:dyDescent="0.25">
      <c r="B231"/>
    </row>
    <row r="232" spans="2:2" x14ac:dyDescent="0.25">
      <c r="B232"/>
    </row>
    <row r="233" spans="2:2" x14ac:dyDescent="0.25">
      <c r="B233"/>
    </row>
    <row r="234" spans="2:2" x14ac:dyDescent="0.25">
      <c r="B234"/>
    </row>
    <row r="235" spans="2:2" x14ac:dyDescent="0.25">
      <c r="B235"/>
    </row>
    <row r="236" spans="2:2" x14ac:dyDescent="0.25">
      <c r="B236"/>
    </row>
    <row r="237" spans="2:2" x14ac:dyDescent="0.25">
      <c r="B237"/>
    </row>
    <row r="238" spans="2:2" x14ac:dyDescent="0.25">
      <c r="B238"/>
    </row>
    <row r="239" spans="2:2" x14ac:dyDescent="0.25">
      <c r="B239"/>
    </row>
    <row r="240" spans="2:2" x14ac:dyDescent="0.25">
      <c r="B240"/>
    </row>
    <row r="241" spans="2:2" x14ac:dyDescent="0.25">
      <c r="B241"/>
    </row>
    <row r="242" spans="2:2" x14ac:dyDescent="0.25">
      <c r="B242"/>
    </row>
    <row r="243" spans="2:2" x14ac:dyDescent="0.25">
      <c r="B243"/>
    </row>
    <row r="244" spans="2:2" x14ac:dyDescent="0.25">
      <c r="B244"/>
    </row>
    <row r="245" spans="2:2" x14ac:dyDescent="0.25">
      <c r="B245"/>
    </row>
    <row r="246" spans="2:2" x14ac:dyDescent="0.25">
      <c r="B246"/>
    </row>
    <row r="247" spans="2:2" x14ac:dyDescent="0.25">
      <c r="B247"/>
    </row>
    <row r="248" spans="2:2" x14ac:dyDescent="0.25">
      <c r="B248"/>
    </row>
    <row r="249" spans="2:2" x14ac:dyDescent="0.25">
      <c r="B249"/>
    </row>
    <row r="250" spans="2:2" x14ac:dyDescent="0.25">
      <c r="B250"/>
    </row>
    <row r="251" spans="2:2" x14ac:dyDescent="0.25">
      <c r="B251"/>
    </row>
    <row r="252" spans="2:2" x14ac:dyDescent="0.25">
      <c r="B252"/>
    </row>
    <row r="253" spans="2:2" x14ac:dyDescent="0.25">
      <c r="B253"/>
    </row>
    <row r="254" spans="2:2" x14ac:dyDescent="0.25">
      <c r="B254"/>
    </row>
    <row r="255" spans="2:2" x14ac:dyDescent="0.25">
      <c r="B255"/>
    </row>
    <row r="256" spans="2:2" x14ac:dyDescent="0.25">
      <c r="B256"/>
    </row>
    <row r="257" spans="2:2" x14ac:dyDescent="0.25">
      <c r="B257"/>
    </row>
    <row r="258" spans="2:2" x14ac:dyDescent="0.25">
      <c r="B258"/>
    </row>
    <row r="259" spans="2:2" x14ac:dyDescent="0.25">
      <c r="B259"/>
    </row>
    <row r="260" spans="2:2" x14ac:dyDescent="0.25">
      <c r="B260"/>
    </row>
    <row r="261" spans="2:2" x14ac:dyDescent="0.25">
      <c r="B261"/>
    </row>
    <row r="262" spans="2:2" x14ac:dyDescent="0.25">
      <c r="B262"/>
    </row>
    <row r="263" spans="2:2" x14ac:dyDescent="0.25">
      <c r="B263"/>
    </row>
    <row r="264" spans="2:2" x14ac:dyDescent="0.25">
      <c r="B264"/>
    </row>
    <row r="265" spans="2:2" x14ac:dyDescent="0.25">
      <c r="B265"/>
    </row>
    <row r="266" spans="2:2" x14ac:dyDescent="0.25">
      <c r="B266"/>
    </row>
    <row r="267" spans="2:2" x14ac:dyDescent="0.25">
      <c r="B267"/>
    </row>
    <row r="268" spans="2:2" x14ac:dyDescent="0.25">
      <c r="B268"/>
    </row>
    <row r="269" spans="2:2" x14ac:dyDescent="0.25">
      <c r="B269"/>
    </row>
    <row r="270" spans="2:2" x14ac:dyDescent="0.25">
      <c r="B270"/>
    </row>
    <row r="271" spans="2:2" x14ac:dyDescent="0.25">
      <c r="B271"/>
    </row>
    <row r="272" spans="2:2" x14ac:dyDescent="0.25">
      <c r="B272"/>
    </row>
    <row r="273" spans="2:2" x14ac:dyDescent="0.25">
      <c r="B273"/>
    </row>
    <row r="274" spans="2:2" x14ac:dyDescent="0.25">
      <c r="B274"/>
    </row>
    <row r="275" spans="2:2" x14ac:dyDescent="0.25">
      <c r="B275"/>
    </row>
    <row r="276" spans="2:2" x14ac:dyDescent="0.25">
      <c r="B276"/>
    </row>
    <row r="277" spans="2:2" x14ac:dyDescent="0.25">
      <c r="B277"/>
    </row>
    <row r="278" spans="2:2" x14ac:dyDescent="0.25">
      <c r="B278"/>
    </row>
    <row r="279" spans="2:2" x14ac:dyDescent="0.25">
      <c r="B279"/>
    </row>
    <row r="280" spans="2:2" x14ac:dyDescent="0.25">
      <c r="B280"/>
    </row>
    <row r="281" spans="2:2" x14ac:dyDescent="0.25">
      <c r="B281"/>
    </row>
    <row r="282" spans="2:2" x14ac:dyDescent="0.25">
      <c r="B282"/>
    </row>
    <row r="283" spans="2:2" x14ac:dyDescent="0.25">
      <c r="B283"/>
    </row>
    <row r="284" spans="2:2" x14ac:dyDescent="0.25">
      <c r="B284"/>
    </row>
    <row r="285" spans="2:2" x14ac:dyDescent="0.25">
      <c r="B285"/>
    </row>
    <row r="286" spans="2:2" x14ac:dyDescent="0.25">
      <c r="B286"/>
    </row>
    <row r="287" spans="2:2" x14ac:dyDescent="0.25">
      <c r="B287"/>
    </row>
    <row r="288" spans="2:2" x14ac:dyDescent="0.25">
      <c r="B288"/>
    </row>
    <row r="289" spans="2:2" x14ac:dyDescent="0.25">
      <c r="B289"/>
    </row>
    <row r="290" spans="2:2" x14ac:dyDescent="0.25">
      <c r="B290"/>
    </row>
    <row r="291" spans="2:2" x14ac:dyDescent="0.25">
      <c r="B291"/>
    </row>
    <row r="292" spans="2:2" x14ac:dyDescent="0.25">
      <c r="B292"/>
    </row>
    <row r="293" spans="2:2" x14ac:dyDescent="0.25">
      <c r="B293"/>
    </row>
    <row r="294" spans="2:2" x14ac:dyDescent="0.25">
      <c r="B294"/>
    </row>
    <row r="295" spans="2:2" x14ac:dyDescent="0.25">
      <c r="B295"/>
    </row>
    <row r="296" spans="2:2" x14ac:dyDescent="0.25">
      <c r="B296"/>
    </row>
    <row r="297" spans="2:2" x14ac:dyDescent="0.25">
      <c r="B297"/>
    </row>
    <row r="298" spans="2:2" x14ac:dyDescent="0.25">
      <c r="B298"/>
    </row>
    <row r="299" spans="2:2" x14ac:dyDescent="0.25">
      <c r="B299"/>
    </row>
    <row r="300" spans="2:2" ht="15.75" thickBot="1" x14ac:dyDescent="0.3">
      <c r="B300"/>
    </row>
    <row r="301" spans="2:2" ht="15.75" thickTop="1" x14ac:dyDescent="0.25"/>
  </sheetData>
  <sheetProtection algorithmName="SHA-512" hashValue="PkB1EZ1lrsv8lvdFLN2/QSgMZLdEVhTl1C0phInVz0sjd86tbS6bz7eiiaFSGfvuFdWywkkv8xwU15Ix6MhLUg==" saltValue="HVcuk6k1WihOQeWweF5G1A==" spinCount="100000" sheet="1" selectLockedCells="1" pivotTables="0" selectUnlockedCells="1"/>
  <pageMargins left="0.7" right="0.7" top="0.75" bottom="0.75" header="0.3" footer="0.3"/>
  <pageSetup paperSize="9" orientation="portrait" r:id="rId2"/>
  <drawing r:id="rId3"/>
  <extLst>
    <ext xmlns:x14="http://schemas.microsoft.com/office/spreadsheetml/2009/9/main" uri="{A8765BA9-456A-4dab-B4F3-ACF838C121DE}">
      <x14:slicerList>
        <x14:slicer r:id="rId4"/>
      </x14:slicerList>
    </ext>
  </extLst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árok5"/>
  <dimension ref="B17:D408"/>
  <sheetViews>
    <sheetView showGridLines="0" zoomScale="75" zoomScaleNormal="75" workbookViewId="0">
      <pane ySplit="18" topLeftCell="A33" activePane="bottomLeft" state="frozen"/>
      <selection pane="bottomLeft" activeCell="D29" sqref="D29"/>
    </sheetView>
  </sheetViews>
  <sheetFormatPr defaultColWidth="8.85546875" defaultRowHeight="15" x14ac:dyDescent="0.25"/>
  <cols>
    <col min="1" max="1" width="5.7109375" customWidth="1"/>
    <col min="2" max="2" width="30.42578125" customWidth="1"/>
    <col min="3" max="3" width="62.5703125" customWidth="1"/>
    <col min="4" max="4" width="90.42578125" customWidth="1"/>
    <col min="5" max="21" width="17.28515625" bestFit="1" customWidth="1"/>
  </cols>
  <sheetData>
    <row r="17" spans="2:4" ht="15.75" thickBot="1" x14ac:dyDescent="0.3"/>
    <row r="18" spans="2:4" ht="19.5" thickTop="1" x14ac:dyDescent="0.3">
      <c r="B18" s="108" t="s">
        <v>145</v>
      </c>
      <c r="C18" s="113" t="s">
        <v>267</v>
      </c>
      <c r="D18" s="109" t="s">
        <v>467</v>
      </c>
    </row>
    <row r="19" spans="2:4" ht="15.75" x14ac:dyDescent="0.25">
      <c r="B19" s="118" t="s">
        <v>25</v>
      </c>
      <c r="C19" s="119"/>
      <c r="D19" s="120"/>
    </row>
    <row r="20" spans="2:4" x14ac:dyDescent="0.25">
      <c r="B20" s="127" t="s">
        <v>464</v>
      </c>
      <c r="C20" s="128"/>
      <c r="D20" s="129"/>
    </row>
    <row r="21" spans="2:4" x14ac:dyDescent="0.25">
      <c r="B21" s="124" t="s">
        <v>24</v>
      </c>
      <c r="C21" s="125"/>
      <c r="D21" s="126"/>
    </row>
    <row r="22" spans="2:4" ht="45" x14ac:dyDescent="0.25">
      <c r="B22" s="100"/>
      <c r="C22" s="114" t="s">
        <v>100</v>
      </c>
      <c r="D22" s="104"/>
    </row>
    <row r="23" spans="2:4" ht="30" x14ac:dyDescent="0.25">
      <c r="B23" s="100"/>
      <c r="C23" s="107"/>
      <c r="D23" s="122" t="s">
        <v>523</v>
      </c>
    </row>
    <row r="24" spans="2:4" ht="30" x14ac:dyDescent="0.25">
      <c r="B24" s="100"/>
      <c r="C24" s="114" t="s">
        <v>269</v>
      </c>
      <c r="D24" s="104"/>
    </row>
    <row r="25" spans="2:4" ht="30" x14ac:dyDescent="0.25">
      <c r="B25" s="100"/>
      <c r="C25" s="107"/>
      <c r="D25" s="122" t="s">
        <v>516</v>
      </c>
    </row>
    <row r="26" spans="2:4" ht="30" x14ac:dyDescent="0.25">
      <c r="B26" s="100"/>
      <c r="C26" s="114" t="s">
        <v>327</v>
      </c>
      <c r="D26" s="104"/>
    </row>
    <row r="27" spans="2:4" ht="45" x14ac:dyDescent="0.25">
      <c r="B27" s="100"/>
      <c r="C27" s="107"/>
      <c r="D27" s="122" t="s">
        <v>520</v>
      </c>
    </row>
    <row r="28" spans="2:4" x14ac:dyDescent="0.25">
      <c r="B28" s="124" t="s">
        <v>43</v>
      </c>
      <c r="C28" s="125"/>
      <c r="D28" s="126"/>
    </row>
    <row r="29" spans="2:4" ht="45" x14ac:dyDescent="0.25">
      <c r="B29" s="100"/>
      <c r="C29" s="114" t="s">
        <v>134</v>
      </c>
      <c r="D29" s="104"/>
    </row>
    <row r="30" spans="2:4" ht="30" x14ac:dyDescent="0.25">
      <c r="B30" s="100"/>
      <c r="C30" s="107"/>
      <c r="D30" s="122" t="s">
        <v>527</v>
      </c>
    </row>
    <row r="31" spans="2:4" x14ac:dyDescent="0.25">
      <c r="B31" s="127" t="s">
        <v>462</v>
      </c>
      <c r="C31" s="128"/>
      <c r="D31" s="129"/>
    </row>
    <row r="32" spans="2:4" x14ac:dyDescent="0.25">
      <c r="B32" s="124" t="s">
        <v>43</v>
      </c>
      <c r="C32" s="125"/>
      <c r="D32" s="126"/>
    </row>
    <row r="33" spans="2:4" ht="45" x14ac:dyDescent="0.25">
      <c r="B33" s="100"/>
      <c r="C33" s="114" t="s">
        <v>63</v>
      </c>
      <c r="D33" s="104"/>
    </row>
    <row r="34" spans="2:4" x14ac:dyDescent="0.25">
      <c r="B34" s="100"/>
      <c r="C34" s="107"/>
      <c r="D34" s="122" t="s">
        <v>514</v>
      </c>
    </row>
    <row r="35" spans="2:4" ht="30" x14ac:dyDescent="0.25">
      <c r="B35" s="100"/>
      <c r="C35" s="114" t="s">
        <v>236</v>
      </c>
      <c r="D35" s="104"/>
    </row>
    <row r="36" spans="2:4" x14ac:dyDescent="0.25">
      <c r="B36" s="100"/>
      <c r="C36" s="107"/>
      <c r="D36" s="122" t="s">
        <v>515</v>
      </c>
    </row>
    <row r="37" spans="2:4" ht="30" x14ac:dyDescent="0.25">
      <c r="B37" s="100"/>
      <c r="C37" s="114" t="s">
        <v>96</v>
      </c>
      <c r="D37" s="104"/>
    </row>
    <row r="38" spans="2:4" ht="30" x14ac:dyDescent="0.25">
      <c r="B38" s="100"/>
      <c r="C38" s="107"/>
      <c r="D38" s="122" t="s">
        <v>521</v>
      </c>
    </row>
    <row r="39" spans="2:4" ht="60" x14ac:dyDescent="0.25">
      <c r="B39" s="100"/>
      <c r="C39" s="114" t="s">
        <v>328</v>
      </c>
      <c r="D39" s="104"/>
    </row>
    <row r="40" spans="2:4" x14ac:dyDescent="0.25">
      <c r="B40" s="100"/>
      <c r="C40" s="107"/>
      <c r="D40" s="122" t="s">
        <v>522</v>
      </c>
    </row>
    <row r="41" spans="2:4" x14ac:dyDescent="0.25">
      <c r="B41" s="127" t="s">
        <v>465</v>
      </c>
      <c r="C41" s="128"/>
      <c r="D41" s="129"/>
    </row>
    <row r="42" spans="2:4" x14ac:dyDescent="0.25">
      <c r="B42" s="124" t="s">
        <v>24</v>
      </c>
      <c r="C42" s="125"/>
      <c r="D42" s="126"/>
    </row>
    <row r="43" spans="2:4" x14ac:dyDescent="0.25">
      <c r="B43" s="100"/>
      <c r="C43" s="114" t="s">
        <v>244</v>
      </c>
      <c r="D43" s="104"/>
    </row>
    <row r="44" spans="2:4" ht="30" x14ac:dyDescent="0.25">
      <c r="B44" s="100"/>
      <c r="C44" s="107"/>
      <c r="D44" s="122" t="s">
        <v>517</v>
      </c>
    </row>
    <row r="45" spans="2:4" ht="30" x14ac:dyDescent="0.25">
      <c r="B45" s="100"/>
      <c r="C45" s="114" t="s">
        <v>111</v>
      </c>
      <c r="D45" s="104"/>
    </row>
    <row r="46" spans="2:4" ht="30" x14ac:dyDescent="0.25">
      <c r="B46" s="100"/>
      <c r="C46" s="107"/>
      <c r="D46" s="122" t="s">
        <v>406</v>
      </c>
    </row>
    <row r="47" spans="2:4" ht="45" x14ac:dyDescent="0.25">
      <c r="B47" s="100"/>
      <c r="C47" s="114" t="s">
        <v>124</v>
      </c>
      <c r="D47" s="104"/>
    </row>
    <row r="48" spans="2:4" ht="30" x14ac:dyDescent="0.25">
      <c r="B48" s="100"/>
      <c r="C48" s="107"/>
      <c r="D48" s="122" t="s">
        <v>525</v>
      </c>
    </row>
    <row r="49" spans="2:4" ht="30" x14ac:dyDescent="0.25">
      <c r="B49" s="100"/>
      <c r="C49" s="114" t="s">
        <v>287</v>
      </c>
      <c r="D49" s="104"/>
    </row>
    <row r="50" spans="2:4" x14ac:dyDescent="0.25">
      <c r="B50" s="100"/>
      <c r="C50" s="107"/>
      <c r="D50" s="122" t="s">
        <v>526</v>
      </c>
    </row>
    <row r="51" spans="2:4" ht="15.75" x14ac:dyDescent="0.25">
      <c r="B51" s="118" t="s">
        <v>60</v>
      </c>
      <c r="C51" s="119"/>
      <c r="D51" s="120"/>
    </row>
    <row r="52" spans="2:4" x14ac:dyDescent="0.25">
      <c r="B52" s="127" t="s">
        <v>464</v>
      </c>
      <c r="C52" s="128"/>
      <c r="D52" s="129"/>
    </row>
    <row r="53" spans="2:4" x14ac:dyDescent="0.25">
      <c r="B53" s="124" t="s">
        <v>59</v>
      </c>
      <c r="C53" s="125"/>
      <c r="D53" s="126"/>
    </row>
    <row r="54" spans="2:4" x14ac:dyDescent="0.25">
      <c r="B54" s="100"/>
      <c r="C54" s="114" t="s">
        <v>316</v>
      </c>
      <c r="D54" s="104"/>
    </row>
    <row r="55" spans="2:4" ht="30.75" thickBot="1" x14ac:dyDescent="0.3">
      <c r="B55" s="101"/>
      <c r="C55" s="112"/>
      <c r="D55" s="123" t="s">
        <v>477</v>
      </c>
    </row>
    <row r="56" spans="2:4" ht="15.75" thickTop="1" x14ac:dyDescent="0.25"/>
    <row r="111" ht="15.75" thickBot="1" x14ac:dyDescent="0.3"/>
    <row r="112" ht="15.75" thickTop="1" x14ac:dyDescent="0.25"/>
    <row r="407" ht="15.75" thickBot="1" x14ac:dyDescent="0.3"/>
    <row r="408" ht="15.75" thickTop="1" x14ac:dyDescent="0.25"/>
  </sheetData>
  <sheetProtection algorithmName="SHA-512" hashValue="Y+tOeoCgQ3tvGTKfbKTo0xvfNON/M1wjUlTsNWWwD7DnUtuLiSNLSS+rn4aeSubd8QbBT3Rn3bDo6oZmK8ltTQ==" saltValue="Kuaq0fLibULJLa7einSsHQ==" spinCount="100000" sheet="1" selectLockedCells="1" pivotTables="0" selectUnlockedCells="1"/>
  <pageMargins left="0.7" right="0.7" top="0.75" bottom="0.75" header="0.3" footer="0.3"/>
  <pageSetup paperSize="9" orientation="portrait" r:id="rId2"/>
  <drawing r:id="rId3"/>
  <extLst>
    <ext xmlns:x14="http://schemas.microsoft.com/office/spreadsheetml/2009/9/main" uri="{A8765BA9-456A-4dab-B4F3-ACF838C121DE}">
      <x14:slicerList>
        <x14:slicer r:id="rId4"/>
      </x14:slicerList>
    </ext>
  </extLst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G297"/>
  <sheetViews>
    <sheetView tabSelected="1" zoomScale="80" zoomScaleNormal="80" workbookViewId="0">
      <pane ySplit="4" topLeftCell="A5" activePane="bottomLeft" state="frozen"/>
      <selection pane="bottomLeft" activeCell="B268" sqref="B268"/>
    </sheetView>
  </sheetViews>
  <sheetFormatPr defaultRowHeight="15" x14ac:dyDescent="0.25"/>
  <cols>
    <col min="2" max="2" width="105.7109375" customWidth="1"/>
    <col min="3" max="3" width="25" customWidth="1"/>
    <col min="4" max="4" width="13.5703125" style="130" bestFit="1" customWidth="1"/>
    <col min="5" max="5" width="9.85546875" bestFit="1" customWidth="1"/>
  </cols>
  <sheetData>
    <row r="1" spans="2:5" x14ac:dyDescent="0.25">
      <c r="B1" s="94"/>
      <c r="C1" s="95"/>
      <c r="D1" s="136"/>
      <c r="E1" s="137"/>
    </row>
    <row r="2" spans="2:5" x14ac:dyDescent="0.25">
      <c r="B2" s="96"/>
      <c r="C2" s="99"/>
      <c r="D2" s="138"/>
      <c r="E2" s="139"/>
    </row>
    <row r="3" spans="2:5" ht="15.75" thickBot="1" x14ac:dyDescent="0.3">
      <c r="B3" s="96"/>
      <c r="C3" s="99"/>
      <c r="D3" s="138"/>
      <c r="E3" s="139"/>
    </row>
    <row r="4" spans="2:5" ht="30.75" thickBot="1" x14ac:dyDescent="0.3">
      <c r="B4" s="181" t="s">
        <v>138</v>
      </c>
      <c r="C4" s="181" t="s">
        <v>469</v>
      </c>
      <c r="D4" s="168" t="s">
        <v>472</v>
      </c>
      <c r="E4" s="169" t="s">
        <v>471</v>
      </c>
    </row>
    <row r="5" spans="2:5" ht="23.25" customHeight="1" x14ac:dyDescent="0.25">
      <c r="B5" s="174" t="s">
        <v>13</v>
      </c>
      <c r="C5" s="174">
        <v>417249491.98000002</v>
      </c>
      <c r="D5" s="140">
        <v>563296694</v>
      </c>
      <c r="E5" s="141">
        <f>GETPIVOTDATA("Alokácia pridelená na výzvu (zdroj EÚ)",$B$4,"Priorita","4P1 Adaptabilný a prístupný trh práce")/D5</f>
        <v>0.74072774867022395</v>
      </c>
    </row>
    <row r="6" spans="2:5" ht="18" customHeight="1" x14ac:dyDescent="0.25">
      <c r="B6" s="186" t="s">
        <v>11</v>
      </c>
      <c r="C6" s="175">
        <v>274713211.38</v>
      </c>
      <c r="D6" s="143">
        <v>398657044</v>
      </c>
      <c r="E6" s="144">
        <f>GETPIVOTDATA("Alokácia pridelená na výzvu (zdroj EÚ)",$B$4,"Špecifický cieľ (kód)","ESO4.1","Priorita","4P1 Adaptabilný a prístupný trh práce")/D6</f>
        <v>0.68909659446529181</v>
      </c>
    </row>
    <row r="7" spans="2:5" ht="18" customHeight="1" x14ac:dyDescent="0.25">
      <c r="B7" s="184" t="s">
        <v>12</v>
      </c>
      <c r="C7" s="176">
        <v>274713211.38</v>
      </c>
      <c r="D7" s="145"/>
      <c r="E7" s="146"/>
    </row>
    <row r="8" spans="2:5" ht="18" customHeight="1" x14ac:dyDescent="0.25">
      <c r="B8" s="183" t="s">
        <v>462</v>
      </c>
      <c r="C8" s="177">
        <v>16060513</v>
      </c>
      <c r="D8" s="147"/>
      <c r="E8" s="148"/>
    </row>
    <row r="9" spans="2:5" ht="18" customHeight="1" x14ac:dyDescent="0.25">
      <c r="B9" s="177" t="s">
        <v>284</v>
      </c>
      <c r="C9" s="177">
        <v>16060513</v>
      </c>
      <c r="D9" s="138"/>
      <c r="E9" s="149"/>
    </row>
    <row r="10" spans="2:5" ht="18" customHeight="1" x14ac:dyDescent="0.25">
      <c r="B10" s="183" t="s">
        <v>465</v>
      </c>
      <c r="C10" s="177">
        <v>258652698.38000003</v>
      </c>
      <c r="D10" s="138"/>
      <c r="E10" s="149"/>
    </row>
    <row r="11" spans="2:5" ht="18" customHeight="1" x14ac:dyDescent="0.25">
      <c r="B11" s="177" t="s">
        <v>335</v>
      </c>
      <c r="C11" s="177">
        <v>5875000</v>
      </c>
      <c r="D11" s="138"/>
      <c r="E11" s="149"/>
    </row>
    <row r="12" spans="2:5" ht="18" customHeight="1" x14ac:dyDescent="0.25">
      <c r="B12" s="177" t="s">
        <v>69</v>
      </c>
      <c r="C12" s="177">
        <v>71725577.060000002</v>
      </c>
      <c r="D12" s="138"/>
      <c r="E12" s="149"/>
    </row>
    <row r="13" spans="2:5" ht="18" customHeight="1" x14ac:dyDescent="0.25">
      <c r="B13" s="177" t="s">
        <v>102</v>
      </c>
      <c r="C13" s="177">
        <v>22896038.899999999</v>
      </c>
      <c r="D13" s="138"/>
      <c r="E13" s="149"/>
    </row>
    <row r="14" spans="2:5" ht="18" customHeight="1" x14ac:dyDescent="0.25">
      <c r="B14" s="177" t="s">
        <v>72</v>
      </c>
      <c r="C14" s="177">
        <v>15627215.85</v>
      </c>
      <c r="D14" s="138"/>
      <c r="E14" s="149"/>
    </row>
    <row r="15" spans="2:5" ht="18" customHeight="1" x14ac:dyDescent="0.25">
      <c r="B15" s="177" t="s">
        <v>77</v>
      </c>
      <c r="C15" s="177">
        <v>10089960.65</v>
      </c>
      <c r="D15" s="138"/>
      <c r="E15" s="149"/>
    </row>
    <row r="16" spans="2:5" ht="18" customHeight="1" x14ac:dyDescent="0.25">
      <c r="B16" s="177" t="s">
        <v>232</v>
      </c>
      <c r="C16" s="177">
        <v>10965000</v>
      </c>
      <c r="D16" s="138"/>
      <c r="E16" s="149"/>
    </row>
    <row r="17" spans="2:5" ht="18" customHeight="1" x14ac:dyDescent="0.25">
      <c r="B17" s="177" t="s">
        <v>305</v>
      </c>
      <c r="C17" s="177">
        <v>7301705.3099999996</v>
      </c>
      <c r="D17" s="138"/>
      <c r="E17" s="149"/>
    </row>
    <row r="18" spans="2:5" ht="18" customHeight="1" x14ac:dyDescent="0.25">
      <c r="B18" s="177" t="s">
        <v>103</v>
      </c>
      <c r="C18" s="177">
        <v>84769680</v>
      </c>
      <c r="D18" s="138"/>
      <c r="E18" s="149"/>
    </row>
    <row r="19" spans="2:5" ht="18" customHeight="1" x14ac:dyDescent="0.25">
      <c r="B19" s="177" t="s">
        <v>118</v>
      </c>
      <c r="C19" s="177">
        <v>6505893.5599999996</v>
      </c>
      <c r="D19" s="138"/>
      <c r="E19" s="149"/>
    </row>
    <row r="20" spans="2:5" ht="18" customHeight="1" x14ac:dyDescent="0.25">
      <c r="B20" s="177" t="s">
        <v>122</v>
      </c>
      <c r="C20" s="177">
        <v>10091571</v>
      </c>
      <c r="D20" s="138"/>
      <c r="E20" s="149"/>
    </row>
    <row r="21" spans="2:5" ht="18" customHeight="1" x14ac:dyDescent="0.25">
      <c r="B21" s="177" t="s">
        <v>135</v>
      </c>
      <c r="C21" s="177">
        <v>12805056.050000001</v>
      </c>
      <c r="D21" s="138"/>
      <c r="E21" s="149"/>
    </row>
    <row r="22" spans="2:5" ht="18" customHeight="1" x14ac:dyDescent="0.25">
      <c r="B22" s="186" t="s">
        <v>16</v>
      </c>
      <c r="C22" s="175">
        <v>55120574.620000005</v>
      </c>
      <c r="D22" s="143">
        <v>58700000</v>
      </c>
      <c r="E22" s="144">
        <f>GETPIVOTDATA("Alokácia pridelená na výzvu (zdroj EÚ)",$B$4,"Špecifický cieľ (kód)","ESO4.2","Priorita","4P1 Adaptabilný a prístupný trh práce")/D22</f>
        <v>0.93902171413969349</v>
      </c>
    </row>
    <row r="23" spans="2:5" ht="18" customHeight="1" x14ac:dyDescent="0.25">
      <c r="B23" s="184" t="s">
        <v>12</v>
      </c>
      <c r="C23" s="176">
        <v>55120574.620000005</v>
      </c>
      <c r="D23" s="147"/>
      <c r="E23" s="148"/>
    </row>
    <row r="24" spans="2:5" ht="18" customHeight="1" x14ac:dyDescent="0.25">
      <c r="B24" s="183" t="s">
        <v>465</v>
      </c>
      <c r="C24" s="177">
        <v>55120574.620000005</v>
      </c>
      <c r="D24" s="150"/>
      <c r="E24" s="151"/>
    </row>
    <row r="25" spans="2:5" ht="18" customHeight="1" x14ac:dyDescent="0.25">
      <c r="B25" s="177" t="s">
        <v>37</v>
      </c>
      <c r="C25" s="177">
        <v>25400764.199999999</v>
      </c>
      <c r="D25" s="138"/>
      <c r="E25" s="139"/>
    </row>
    <row r="26" spans="2:5" ht="18" customHeight="1" x14ac:dyDescent="0.25">
      <c r="B26" s="177" t="s">
        <v>227</v>
      </c>
      <c r="C26" s="177">
        <v>1685982</v>
      </c>
      <c r="D26" s="138"/>
      <c r="E26" s="149"/>
    </row>
    <row r="27" spans="2:5" ht="18" customHeight="1" x14ac:dyDescent="0.25">
      <c r="B27" s="177" t="s">
        <v>93</v>
      </c>
      <c r="C27" s="177">
        <v>7901986</v>
      </c>
      <c r="D27" s="138"/>
      <c r="E27" s="149"/>
    </row>
    <row r="28" spans="2:5" ht="18" customHeight="1" x14ac:dyDescent="0.25">
      <c r="B28" s="177" t="s">
        <v>114</v>
      </c>
      <c r="C28" s="177">
        <v>20131842.420000002</v>
      </c>
      <c r="D28" s="138"/>
      <c r="E28" s="149"/>
    </row>
    <row r="29" spans="2:5" ht="18" customHeight="1" x14ac:dyDescent="0.25">
      <c r="B29" s="186" t="s">
        <v>80</v>
      </c>
      <c r="C29" s="175">
        <v>37001797.990000002</v>
      </c>
      <c r="D29" s="143">
        <v>37006600</v>
      </c>
      <c r="E29" s="144">
        <f>GETPIVOTDATA("Alokácia pridelená na výzvu (zdroj EÚ)",$B$4,"Špecifický cieľ (kód)","ESO4.3","Priorita","4P1 Adaptabilný a prístupný trh práce")/D29</f>
        <v>0.99987023909248629</v>
      </c>
    </row>
    <row r="30" spans="2:5" ht="18" customHeight="1" x14ac:dyDescent="0.25">
      <c r="B30" s="184" t="s">
        <v>12</v>
      </c>
      <c r="C30" s="176">
        <v>37001797.990000002</v>
      </c>
      <c r="D30" s="147"/>
      <c r="E30" s="148"/>
    </row>
    <row r="31" spans="2:5" ht="18" customHeight="1" x14ac:dyDescent="0.25">
      <c r="B31" s="183" t="s">
        <v>464</v>
      </c>
      <c r="C31" s="177">
        <v>35324762.990000002</v>
      </c>
      <c r="D31" s="138"/>
      <c r="E31" s="149"/>
    </row>
    <row r="32" spans="2:5" ht="18" customHeight="1" x14ac:dyDescent="0.25">
      <c r="B32" s="177" t="s">
        <v>345</v>
      </c>
      <c r="C32" s="177">
        <v>1080000</v>
      </c>
      <c r="D32" s="138"/>
      <c r="E32" s="139"/>
    </row>
    <row r="33" spans="2:5" ht="18" customHeight="1" x14ac:dyDescent="0.25">
      <c r="B33" s="177" t="s">
        <v>115</v>
      </c>
      <c r="C33" s="177">
        <v>18300000</v>
      </c>
      <c r="D33" s="138"/>
      <c r="E33" s="139"/>
    </row>
    <row r="34" spans="2:5" ht="18" customHeight="1" x14ac:dyDescent="0.25">
      <c r="B34" s="177" t="s">
        <v>309</v>
      </c>
      <c r="C34" s="177">
        <v>5114762.99</v>
      </c>
      <c r="D34" s="138"/>
      <c r="E34" s="149"/>
    </row>
    <row r="35" spans="2:5" ht="18" customHeight="1" x14ac:dyDescent="0.25">
      <c r="B35" s="177" t="s">
        <v>131</v>
      </c>
      <c r="C35" s="177">
        <v>10830000</v>
      </c>
      <c r="D35" s="138"/>
      <c r="E35" s="149"/>
    </row>
    <row r="36" spans="2:5" ht="18" customHeight="1" x14ac:dyDescent="0.25">
      <c r="B36" s="183" t="s">
        <v>462</v>
      </c>
      <c r="C36" s="177">
        <v>1677035</v>
      </c>
      <c r="D36" s="138"/>
      <c r="E36" s="149"/>
    </row>
    <row r="37" spans="2:5" ht="18" customHeight="1" x14ac:dyDescent="0.25">
      <c r="B37" s="177" t="s">
        <v>308</v>
      </c>
      <c r="C37" s="177">
        <v>1677035</v>
      </c>
      <c r="D37" s="138"/>
      <c r="E37" s="149"/>
    </row>
    <row r="38" spans="2:5" ht="18" customHeight="1" x14ac:dyDescent="0.25">
      <c r="B38" s="186" t="s">
        <v>18</v>
      </c>
      <c r="C38" s="175">
        <v>5577403.9900000002</v>
      </c>
      <c r="D38" s="143">
        <v>17726600</v>
      </c>
      <c r="E38" s="144">
        <f>GETPIVOTDATA("Alokácia pridelená na výzvu (zdroj EÚ)",$B$4,"Špecifický cieľ (kód)","ESO4.4","Priorita","4P1 Adaptabilný a prístupný trh práce")/D38</f>
        <v>0.31463472916408108</v>
      </c>
    </row>
    <row r="39" spans="2:5" ht="18" customHeight="1" x14ac:dyDescent="0.25">
      <c r="B39" s="184" t="s">
        <v>12</v>
      </c>
      <c r="C39" s="176">
        <v>5577403.9900000002</v>
      </c>
      <c r="D39" s="147"/>
      <c r="E39" s="148"/>
    </row>
    <row r="40" spans="2:5" ht="18" customHeight="1" x14ac:dyDescent="0.25">
      <c r="B40" s="183" t="s">
        <v>464</v>
      </c>
      <c r="C40" s="177">
        <v>5114762.99</v>
      </c>
      <c r="D40" s="138"/>
      <c r="E40" s="149"/>
    </row>
    <row r="41" spans="2:5" ht="18" customHeight="1" x14ac:dyDescent="0.25">
      <c r="B41" s="177" t="s">
        <v>309</v>
      </c>
      <c r="C41" s="177">
        <v>5114762.99</v>
      </c>
      <c r="D41" s="138"/>
      <c r="E41" s="139"/>
    </row>
    <row r="42" spans="2:5" ht="18" customHeight="1" x14ac:dyDescent="0.25">
      <c r="B42" s="183" t="s">
        <v>462</v>
      </c>
      <c r="C42" s="177">
        <v>462641</v>
      </c>
      <c r="D42" s="138"/>
      <c r="E42" s="139"/>
    </row>
    <row r="43" spans="2:5" ht="18" customHeight="1" x14ac:dyDescent="0.25">
      <c r="B43" s="177" t="s">
        <v>308</v>
      </c>
      <c r="C43" s="177">
        <v>462641</v>
      </c>
      <c r="D43" s="138"/>
      <c r="E43" s="149"/>
    </row>
    <row r="44" spans="2:5" ht="18" customHeight="1" x14ac:dyDescent="0.25">
      <c r="B44" s="186" t="s">
        <v>56</v>
      </c>
      <c r="C44" s="175">
        <v>44836504</v>
      </c>
      <c r="D44" s="143">
        <v>51206450</v>
      </c>
      <c r="E44" s="144">
        <f>GETPIVOTDATA("Alokácia pridelená na výzvu (zdroj EÚ)",$B$4,"Špecifický cieľ (kód)","RSO4.1","Priorita","4P1 Adaptabilný a prístupný trh práce")/D44</f>
        <v>0.87560266333635706</v>
      </c>
    </row>
    <row r="45" spans="2:5" ht="18" customHeight="1" x14ac:dyDescent="0.25">
      <c r="B45" s="184" t="s">
        <v>12</v>
      </c>
      <c r="C45" s="176">
        <v>44836504</v>
      </c>
      <c r="D45" s="147"/>
      <c r="E45" s="148"/>
    </row>
    <row r="46" spans="2:5" ht="18" customHeight="1" x14ac:dyDescent="0.25">
      <c r="B46" s="183" t="s">
        <v>464</v>
      </c>
      <c r="C46" s="177">
        <v>20000000</v>
      </c>
      <c r="D46" s="138"/>
      <c r="E46" s="149"/>
    </row>
    <row r="47" spans="2:5" ht="18" customHeight="1" x14ac:dyDescent="0.25">
      <c r="B47" s="177" t="s">
        <v>348</v>
      </c>
      <c r="C47" s="188"/>
      <c r="D47" s="138"/>
      <c r="E47" s="149"/>
    </row>
    <row r="48" spans="2:5" ht="18" customHeight="1" x14ac:dyDescent="0.25">
      <c r="B48" s="177" t="s">
        <v>130</v>
      </c>
      <c r="C48" s="177">
        <v>20000000</v>
      </c>
      <c r="D48" s="138"/>
      <c r="E48" s="139"/>
    </row>
    <row r="49" spans="2:5" ht="18" customHeight="1" x14ac:dyDescent="0.25">
      <c r="B49" s="183" t="s">
        <v>462</v>
      </c>
      <c r="C49" s="177">
        <v>1836504</v>
      </c>
      <c r="D49" s="138"/>
      <c r="E49" s="139"/>
    </row>
    <row r="50" spans="2:5" ht="18" customHeight="1" x14ac:dyDescent="0.25">
      <c r="B50" s="177" t="s">
        <v>277</v>
      </c>
      <c r="C50" s="177">
        <v>1144740</v>
      </c>
      <c r="D50" s="138"/>
      <c r="E50" s="149"/>
    </row>
    <row r="51" spans="2:5" ht="18" customHeight="1" x14ac:dyDescent="0.25">
      <c r="B51" s="177" t="s">
        <v>336</v>
      </c>
      <c r="C51" s="177">
        <v>691764</v>
      </c>
      <c r="D51" s="138"/>
      <c r="E51" s="149"/>
    </row>
    <row r="52" spans="2:5" ht="18" customHeight="1" x14ac:dyDescent="0.25">
      <c r="B52" s="183" t="s">
        <v>465</v>
      </c>
      <c r="C52" s="177">
        <v>23000000</v>
      </c>
      <c r="D52" s="138"/>
      <c r="E52" s="149"/>
    </row>
    <row r="53" spans="2:5" ht="18" customHeight="1" x14ac:dyDescent="0.25">
      <c r="B53" s="177" t="s">
        <v>231</v>
      </c>
      <c r="C53" s="177">
        <v>23000000</v>
      </c>
      <c r="D53" s="138"/>
      <c r="E53" s="149"/>
    </row>
    <row r="54" spans="2:5" ht="18" customHeight="1" x14ac:dyDescent="0.25">
      <c r="B54" s="178" t="s">
        <v>60</v>
      </c>
      <c r="C54" s="178">
        <v>419788707.30399996</v>
      </c>
      <c r="D54" s="140">
        <v>616289156</v>
      </c>
      <c r="E54" s="141">
        <f>GETPIVOTDATA("Alokácia pridelená na výzvu (zdroj EÚ)",$B$4,"Priorita","4P2 Kvalitné a inkluzívne vzdelávanie")/D54</f>
        <v>0.68115543364193143</v>
      </c>
    </row>
    <row r="55" spans="2:5" ht="18" customHeight="1" x14ac:dyDescent="0.25">
      <c r="B55" s="186" t="s">
        <v>59</v>
      </c>
      <c r="C55" s="175">
        <v>127526090.42999999</v>
      </c>
      <c r="D55" s="142">
        <v>125068680</v>
      </c>
      <c r="E55" s="152">
        <f>GETPIVOTDATA("Alokácia pridelená na výzvu (zdroj EÚ)",$B$4,"Špecifický cieľ (kód)","ESO4.5","Priorita","4P2 Kvalitné a inkluzívne vzdelávanie")/D55</f>
        <v>1.0196484877748768</v>
      </c>
    </row>
    <row r="56" spans="2:5" ht="18" customHeight="1" x14ac:dyDescent="0.25">
      <c r="B56" s="184" t="s">
        <v>215</v>
      </c>
      <c r="C56" s="176">
        <v>127526090.42999999</v>
      </c>
      <c r="D56" s="147"/>
      <c r="E56" s="148"/>
    </row>
    <row r="57" spans="2:5" ht="18" customHeight="1" x14ac:dyDescent="0.25">
      <c r="B57" s="183" t="s">
        <v>464</v>
      </c>
      <c r="C57" s="177">
        <v>44538510</v>
      </c>
      <c r="D57" s="138"/>
      <c r="E57" s="149"/>
    </row>
    <row r="58" spans="2:5" ht="18" customHeight="1" x14ac:dyDescent="0.25">
      <c r="B58" s="177" t="s">
        <v>324</v>
      </c>
      <c r="C58" s="177">
        <v>7884358</v>
      </c>
      <c r="D58" s="138"/>
      <c r="E58" s="149"/>
    </row>
    <row r="59" spans="2:5" ht="18" customHeight="1" x14ac:dyDescent="0.25">
      <c r="B59" s="177" t="s">
        <v>295</v>
      </c>
      <c r="C59" s="177">
        <v>9000000</v>
      </c>
      <c r="D59" s="138"/>
      <c r="E59" s="139"/>
    </row>
    <row r="60" spans="2:5" ht="18" customHeight="1" x14ac:dyDescent="0.25">
      <c r="B60" s="177" t="s">
        <v>315</v>
      </c>
      <c r="C60" s="177">
        <v>8500000</v>
      </c>
      <c r="D60" s="138"/>
      <c r="E60" s="139"/>
    </row>
    <row r="61" spans="2:5" ht="18" customHeight="1" x14ac:dyDescent="0.25">
      <c r="B61" s="177" t="s">
        <v>319</v>
      </c>
      <c r="C61" s="177">
        <v>5000000</v>
      </c>
      <c r="D61" s="138"/>
      <c r="E61" s="139"/>
    </row>
    <row r="62" spans="2:5" ht="18" customHeight="1" x14ac:dyDescent="0.25">
      <c r="B62" s="177" t="s">
        <v>317</v>
      </c>
      <c r="C62" s="177">
        <v>8250000</v>
      </c>
      <c r="D62" s="138"/>
      <c r="E62" s="149"/>
    </row>
    <row r="63" spans="2:5" ht="18" customHeight="1" x14ac:dyDescent="0.25">
      <c r="B63" s="189" t="s">
        <v>316</v>
      </c>
      <c r="C63" s="189">
        <v>1879152</v>
      </c>
      <c r="D63" s="138"/>
      <c r="E63" s="149"/>
    </row>
    <row r="64" spans="2:5" ht="18" customHeight="1" x14ac:dyDescent="0.25">
      <c r="B64" s="177" t="s">
        <v>323</v>
      </c>
      <c r="C64" s="177">
        <v>4025000</v>
      </c>
      <c r="D64" s="138"/>
      <c r="E64" s="149"/>
    </row>
    <row r="65" spans="2:5" ht="18" customHeight="1" x14ac:dyDescent="0.25">
      <c r="B65" s="183" t="s">
        <v>465</v>
      </c>
      <c r="C65" s="177">
        <v>82987580.429999992</v>
      </c>
      <c r="D65" s="138"/>
      <c r="E65" s="149"/>
    </row>
    <row r="66" spans="2:5" ht="18" customHeight="1" x14ac:dyDescent="0.25">
      <c r="B66" s="177" t="s">
        <v>57</v>
      </c>
      <c r="C66" s="177">
        <v>17211125.440000001</v>
      </c>
      <c r="D66" s="138"/>
      <c r="E66" s="149"/>
    </row>
    <row r="67" spans="2:5" ht="18" customHeight="1" x14ac:dyDescent="0.25">
      <c r="B67" s="177" t="s">
        <v>238</v>
      </c>
      <c r="C67" s="177">
        <v>13963734.189999999</v>
      </c>
      <c r="D67" s="138"/>
      <c r="E67" s="149"/>
    </row>
    <row r="68" spans="2:5" ht="18" customHeight="1" x14ac:dyDescent="0.25">
      <c r="B68" s="177" t="s">
        <v>240</v>
      </c>
      <c r="C68" s="177">
        <v>44932822.439999998</v>
      </c>
      <c r="D68" s="138"/>
      <c r="E68" s="149"/>
    </row>
    <row r="69" spans="2:5" ht="18" customHeight="1" x14ac:dyDescent="0.25">
      <c r="B69" s="177" t="s">
        <v>314</v>
      </c>
      <c r="C69" s="177">
        <v>960000</v>
      </c>
      <c r="D69" s="138"/>
      <c r="E69" s="149"/>
    </row>
    <row r="70" spans="2:5" ht="18" customHeight="1" x14ac:dyDescent="0.25">
      <c r="B70" s="177" t="s">
        <v>133</v>
      </c>
      <c r="C70" s="177">
        <v>5919898.3600000003</v>
      </c>
      <c r="D70" s="138"/>
      <c r="E70" s="149"/>
    </row>
    <row r="71" spans="2:5" ht="18" customHeight="1" x14ac:dyDescent="0.25">
      <c r="B71" s="186" t="s">
        <v>36</v>
      </c>
      <c r="C71" s="175">
        <v>282262616.87399995</v>
      </c>
      <c r="D71" s="143">
        <v>251581000</v>
      </c>
      <c r="E71" s="144">
        <f>GETPIVOTDATA("Alokácia pridelená na výzvu (zdroj EÚ)",$B$4,"Špecifický cieľ (kód)","ESO4.6","Priorita","4P2 Kvalitné a inkluzívne vzdelávanie")/D71</f>
        <v>1.1219552226678484</v>
      </c>
    </row>
    <row r="72" spans="2:5" ht="18" customHeight="1" x14ac:dyDescent="0.25">
      <c r="B72" s="184" t="s">
        <v>215</v>
      </c>
      <c r="C72" s="176">
        <v>282262616.87399995</v>
      </c>
      <c r="D72" s="147"/>
      <c r="E72" s="148"/>
    </row>
    <row r="73" spans="2:5" ht="18" customHeight="1" x14ac:dyDescent="0.25">
      <c r="B73" s="183" t="s">
        <v>464</v>
      </c>
      <c r="C73" s="177">
        <v>35573426.899999999</v>
      </c>
      <c r="D73" s="138"/>
      <c r="E73" s="149"/>
    </row>
    <row r="74" spans="2:5" ht="18" customHeight="1" x14ac:dyDescent="0.25">
      <c r="B74" s="177" t="s">
        <v>294</v>
      </c>
      <c r="C74" s="177">
        <v>35573426.899999999</v>
      </c>
      <c r="D74" s="138"/>
      <c r="E74" s="149"/>
    </row>
    <row r="75" spans="2:5" ht="18" customHeight="1" x14ac:dyDescent="0.25">
      <c r="B75" s="183" t="s">
        <v>462</v>
      </c>
      <c r="C75" s="177">
        <v>14289633</v>
      </c>
      <c r="D75" s="138"/>
      <c r="E75" s="149"/>
    </row>
    <row r="76" spans="2:5" ht="18" customHeight="1" x14ac:dyDescent="0.25">
      <c r="B76" s="177" t="s">
        <v>297</v>
      </c>
      <c r="C76" s="177">
        <v>8936618</v>
      </c>
      <c r="D76" s="138"/>
      <c r="E76" s="149"/>
    </row>
    <row r="77" spans="2:5" ht="18" customHeight="1" x14ac:dyDescent="0.25">
      <c r="B77" s="177" t="s">
        <v>290</v>
      </c>
      <c r="C77" s="177">
        <v>5353015</v>
      </c>
      <c r="D77" s="138"/>
      <c r="E77" s="139"/>
    </row>
    <row r="78" spans="2:5" ht="18" customHeight="1" x14ac:dyDescent="0.25">
      <c r="B78" s="183" t="s">
        <v>465</v>
      </c>
      <c r="C78" s="177">
        <v>232399556.97400001</v>
      </c>
      <c r="D78" s="138"/>
      <c r="E78" s="139"/>
    </row>
    <row r="79" spans="2:5" ht="18" customHeight="1" x14ac:dyDescent="0.25">
      <c r="B79" s="177" t="s">
        <v>240</v>
      </c>
      <c r="C79" s="177">
        <v>214417150.19999999</v>
      </c>
      <c r="D79" s="138"/>
      <c r="E79" s="149"/>
    </row>
    <row r="80" spans="2:5" ht="18" customHeight="1" x14ac:dyDescent="0.25">
      <c r="B80" s="177" t="s">
        <v>234</v>
      </c>
      <c r="C80" s="177">
        <v>5983845.5039999997</v>
      </c>
      <c r="D80" s="138"/>
      <c r="E80" s="149"/>
    </row>
    <row r="81" spans="2:5" ht="18" customHeight="1" x14ac:dyDescent="0.25">
      <c r="B81" s="177" t="s">
        <v>235</v>
      </c>
      <c r="C81" s="177">
        <v>7108271.2699999996</v>
      </c>
      <c r="D81" s="138"/>
      <c r="E81" s="149"/>
    </row>
    <row r="82" spans="2:5" ht="18" customHeight="1" x14ac:dyDescent="0.25">
      <c r="B82" s="177" t="s">
        <v>225</v>
      </c>
      <c r="C82" s="177">
        <v>4890290</v>
      </c>
      <c r="D82" s="138"/>
      <c r="E82" s="149"/>
    </row>
    <row r="83" spans="2:5" ht="18" customHeight="1" x14ac:dyDescent="0.25">
      <c r="B83" s="186" t="s">
        <v>70</v>
      </c>
      <c r="C83" s="175">
        <v>10000000</v>
      </c>
      <c r="D83" s="143">
        <v>10000000</v>
      </c>
      <c r="E83" s="144">
        <f>GETPIVOTDATA("Alokácia pridelená na výzvu (zdroj EÚ)",$B$4,"Špecifický cieľ (kód)","RSO4.2","Priorita","4P2 Kvalitné a inkluzívne vzdelávanie")/D83</f>
        <v>1</v>
      </c>
    </row>
    <row r="84" spans="2:5" ht="18" customHeight="1" x14ac:dyDescent="0.25">
      <c r="B84" s="184" t="s">
        <v>215</v>
      </c>
      <c r="C84" s="176">
        <v>10000000</v>
      </c>
      <c r="D84" s="138"/>
      <c r="E84" s="149"/>
    </row>
    <row r="85" spans="2:5" ht="18" customHeight="1" x14ac:dyDescent="0.25">
      <c r="B85" s="183" t="s">
        <v>464</v>
      </c>
      <c r="C85" s="177">
        <v>1520000</v>
      </c>
      <c r="D85" s="138"/>
      <c r="E85" s="149"/>
    </row>
    <row r="86" spans="2:5" ht="18" customHeight="1" x14ac:dyDescent="0.25">
      <c r="B86" s="177" t="s">
        <v>254</v>
      </c>
      <c r="C86" s="177">
        <v>1520000</v>
      </c>
      <c r="D86" s="138"/>
      <c r="E86" s="149"/>
    </row>
    <row r="87" spans="2:5" ht="18" customHeight="1" x14ac:dyDescent="0.25">
      <c r="B87" s="183" t="s">
        <v>462</v>
      </c>
      <c r="C87" s="177">
        <v>8480000</v>
      </c>
      <c r="D87" s="138"/>
      <c r="E87" s="149"/>
    </row>
    <row r="88" spans="2:5" ht="18" customHeight="1" x14ac:dyDescent="0.25">
      <c r="B88" s="177" t="s">
        <v>87</v>
      </c>
      <c r="C88" s="177">
        <v>8480000</v>
      </c>
      <c r="D88" s="138"/>
      <c r="E88" s="149"/>
    </row>
    <row r="89" spans="2:5" ht="18" customHeight="1" x14ac:dyDescent="0.25">
      <c r="B89" s="178" t="s">
        <v>19</v>
      </c>
      <c r="C89" s="178">
        <v>157670343.88</v>
      </c>
      <c r="D89" s="140">
        <v>193324320</v>
      </c>
      <c r="E89" s="141">
        <f>GETPIVOTDATA("Alokácia pridelená na výzvu (zdroj EÚ)",$B$4,"Priorita","4P3 Zručnosti pre lepšiu adaptabilitu a inklúziu")/D89</f>
        <v>0.8155742840838649</v>
      </c>
    </row>
    <row r="90" spans="2:5" ht="18" customHeight="1" x14ac:dyDescent="0.25">
      <c r="B90" s="186" t="s">
        <v>18</v>
      </c>
      <c r="C90" s="175">
        <v>66144958.280000001</v>
      </c>
      <c r="D90" s="143">
        <v>92320000</v>
      </c>
      <c r="E90" s="144">
        <f>GETPIVOTDATA("Alokácia pridelená na výzvu (zdroj EÚ)",$B$4,"Špecifický cieľ (kód)","ESO4.4","Priorita","4P3 Zručnosti pre lepšiu adaptabilitu a inklúziu")/D90</f>
        <v>0.71647485138648181</v>
      </c>
    </row>
    <row r="91" spans="2:5" ht="18" customHeight="1" x14ac:dyDescent="0.25">
      <c r="B91" s="184" t="s">
        <v>12</v>
      </c>
      <c r="C91" s="176">
        <v>66144958.280000001</v>
      </c>
      <c r="D91" s="138"/>
      <c r="E91" s="149"/>
    </row>
    <row r="92" spans="2:5" ht="18" customHeight="1" x14ac:dyDescent="0.25">
      <c r="B92" s="183" t="s">
        <v>463</v>
      </c>
      <c r="C92" s="177">
        <v>10446608</v>
      </c>
      <c r="D92" s="138"/>
      <c r="E92" s="139"/>
    </row>
    <row r="93" spans="2:5" ht="18" customHeight="1" x14ac:dyDescent="0.25">
      <c r="B93" s="177" t="s">
        <v>279</v>
      </c>
      <c r="C93" s="177">
        <v>10446608</v>
      </c>
      <c r="D93" s="138"/>
      <c r="E93" s="149"/>
    </row>
    <row r="94" spans="2:5" ht="18" customHeight="1" x14ac:dyDescent="0.25">
      <c r="B94" s="183" t="s">
        <v>464</v>
      </c>
      <c r="C94" s="177">
        <v>30580677</v>
      </c>
      <c r="D94" s="138"/>
      <c r="E94" s="149"/>
    </row>
    <row r="95" spans="2:5" ht="18" customHeight="1" x14ac:dyDescent="0.25">
      <c r="B95" s="177" t="s">
        <v>344</v>
      </c>
      <c r="C95" s="177">
        <v>20000000</v>
      </c>
      <c r="D95" s="138"/>
      <c r="E95" s="149"/>
    </row>
    <row r="96" spans="2:5" ht="18" customHeight="1" x14ac:dyDescent="0.25">
      <c r="B96" s="177" t="s">
        <v>343</v>
      </c>
      <c r="C96" s="177">
        <v>10580677</v>
      </c>
      <c r="D96" s="138"/>
      <c r="E96" s="149"/>
    </row>
    <row r="97" spans="2:5" ht="18" customHeight="1" x14ac:dyDescent="0.25">
      <c r="B97" s="183" t="s">
        <v>465</v>
      </c>
      <c r="C97" s="177">
        <v>25117673.280000001</v>
      </c>
      <c r="D97" s="138"/>
      <c r="E97" s="139"/>
    </row>
    <row r="98" spans="2:5" ht="18" customHeight="1" x14ac:dyDescent="0.25">
      <c r="B98" s="177" t="s">
        <v>227</v>
      </c>
      <c r="C98" s="177">
        <v>4169120</v>
      </c>
      <c r="D98" s="138"/>
      <c r="E98" s="139"/>
    </row>
    <row r="99" spans="2:5" ht="18" customHeight="1" x14ac:dyDescent="0.25">
      <c r="B99" s="177" t="s">
        <v>81</v>
      </c>
      <c r="C99" s="177">
        <v>8215553.2800000003</v>
      </c>
      <c r="D99" s="138"/>
      <c r="E99" s="139"/>
    </row>
    <row r="100" spans="2:5" ht="18" customHeight="1" x14ac:dyDescent="0.25">
      <c r="B100" s="177" t="s">
        <v>135</v>
      </c>
      <c r="C100" s="177">
        <v>12733000</v>
      </c>
      <c r="D100" s="138"/>
      <c r="E100" s="149"/>
    </row>
    <row r="101" spans="2:5" ht="18" customHeight="1" x14ac:dyDescent="0.25">
      <c r="B101" s="187" t="s">
        <v>51</v>
      </c>
      <c r="C101" s="179">
        <v>64731649.599999994</v>
      </c>
      <c r="D101" s="154">
        <v>70004320</v>
      </c>
      <c r="E101" s="144">
        <f>GETPIVOTDATA("Alokácia pridelená na výzvu (zdroj EÚ)",$B$4,"Špecifický cieľ (kód)","ESO4.7","Priorita","4P3 Zručnosti pre lepšiu adaptabilitu a inklúziu")/D101</f>
        <v>0.92468078541438581</v>
      </c>
    </row>
    <row r="102" spans="2:5" ht="18" customHeight="1" x14ac:dyDescent="0.25">
      <c r="B102" s="184" t="s">
        <v>215</v>
      </c>
      <c r="C102" s="176">
        <v>64731649.599999994</v>
      </c>
      <c r="D102" s="138"/>
      <c r="E102" s="149"/>
    </row>
    <row r="103" spans="2:5" ht="18" customHeight="1" x14ac:dyDescent="0.25">
      <c r="B103" s="183" t="s">
        <v>464</v>
      </c>
      <c r="C103" s="177">
        <v>39559347.579999998</v>
      </c>
      <c r="D103" s="138"/>
      <c r="E103" s="149"/>
    </row>
    <row r="104" spans="2:5" ht="18" customHeight="1" x14ac:dyDescent="0.25">
      <c r="B104" s="177" t="s">
        <v>296</v>
      </c>
      <c r="C104" s="177">
        <v>5939528</v>
      </c>
      <c r="D104" s="138"/>
      <c r="E104" s="149"/>
    </row>
    <row r="105" spans="2:5" ht="18" customHeight="1" x14ac:dyDescent="0.25">
      <c r="B105" s="177" t="s">
        <v>299</v>
      </c>
      <c r="C105" s="177">
        <v>2500000</v>
      </c>
      <c r="D105" s="138"/>
      <c r="E105" s="149"/>
    </row>
    <row r="106" spans="2:5" ht="18" customHeight="1" x14ac:dyDescent="0.25">
      <c r="B106" s="177" t="s">
        <v>224</v>
      </c>
      <c r="C106" s="177">
        <v>2910000</v>
      </c>
      <c r="D106" s="138"/>
      <c r="E106" s="149"/>
    </row>
    <row r="107" spans="2:5" ht="18" customHeight="1" x14ac:dyDescent="0.25">
      <c r="B107" s="177" t="s">
        <v>318</v>
      </c>
      <c r="C107" s="177">
        <v>7000000</v>
      </c>
      <c r="D107" s="138"/>
      <c r="E107" s="149"/>
    </row>
    <row r="108" spans="2:5" ht="18" customHeight="1" x14ac:dyDescent="0.25">
      <c r="B108" s="177" t="s">
        <v>320</v>
      </c>
      <c r="C108" s="177">
        <v>12750000</v>
      </c>
      <c r="D108" s="138"/>
      <c r="E108" s="149"/>
    </row>
    <row r="109" spans="2:5" ht="18" customHeight="1" x14ac:dyDescent="0.25">
      <c r="B109" s="177" t="s">
        <v>494</v>
      </c>
      <c r="C109" s="177">
        <v>5067906</v>
      </c>
      <c r="D109" s="138"/>
      <c r="E109" s="149"/>
    </row>
    <row r="110" spans="2:5" ht="18" customHeight="1" x14ac:dyDescent="0.25">
      <c r="B110" s="177" t="s">
        <v>496</v>
      </c>
      <c r="C110" s="177">
        <v>3391913.58</v>
      </c>
      <c r="D110" s="138"/>
      <c r="E110" s="149"/>
    </row>
    <row r="111" spans="2:5" ht="18" customHeight="1" x14ac:dyDescent="0.25">
      <c r="B111" s="183" t="s">
        <v>462</v>
      </c>
      <c r="C111" s="177">
        <v>6000000</v>
      </c>
      <c r="D111" s="138"/>
      <c r="E111" s="149"/>
    </row>
    <row r="112" spans="2:5" ht="18" customHeight="1" x14ac:dyDescent="0.25">
      <c r="B112" s="177" t="s">
        <v>528</v>
      </c>
      <c r="C112" s="177">
        <v>6000000</v>
      </c>
      <c r="D112" s="138"/>
      <c r="E112" s="149"/>
    </row>
    <row r="113" spans="2:5" ht="18" customHeight="1" x14ac:dyDescent="0.25">
      <c r="B113" s="183" t="s">
        <v>465</v>
      </c>
      <c r="C113" s="177">
        <v>19172302.02</v>
      </c>
      <c r="D113" s="138"/>
      <c r="E113" s="149"/>
    </row>
    <row r="114" spans="2:5" ht="18" customHeight="1" x14ac:dyDescent="0.25">
      <c r="B114" s="177" t="s">
        <v>49</v>
      </c>
      <c r="C114" s="177">
        <v>13247802.02</v>
      </c>
      <c r="D114" s="138"/>
      <c r="E114" s="149"/>
    </row>
    <row r="115" spans="2:5" ht="18" customHeight="1" x14ac:dyDescent="0.25">
      <c r="B115" s="177" t="s">
        <v>219</v>
      </c>
      <c r="C115" s="177">
        <v>4250000</v>
      </c>
      <c r="D115" s="138"/>
      <c r="E115" s="149"/>
    </row>
    <row r="116" spans="2:5" ht="18" customHeight="1" x14ac:dyDescent="0.25">
      <c r="B116" s="177" t="s">
        <v>221</v>
      </c>
      <c r="C116" s="177">
        <v>1674500</v>
      </c>
      <c r="E116" s="149"/>
    </row>
    <row r="117" spans="2:5" ht="18" customHeight="1" x14ac:dyDescent="0.25">
      <c r="B117" s="186" t="s">
        <v>70</v>
      </c>
      <c r="C117" s="175">
        <v>26793736</v>
      </c>
      <c r="D117" s="143">
        <v>31000000</v>
      </c>
      <c r="E117" s="144">
        <f>GETPIVOTDATA("Alokácia pridelená na výzvu (zdroj EÚ)",$B$4,"Špecifický cieľ (kód)","RSO4.2","Priorita","4P3 Zručnosti pre lepšiu adaptabilitu a inklúziu")/D117</f>
        <v>0.86431406451612902</v>
      </c>
    </row>
    <row r="118" spans="2:5" ht="18" customHeight="1" x14ac:dyDescent="0.25">
      <c r="B118" s="184" t="s">
        <v>215</v>
      </c>
      <c r="C118" s="176">
        <v>26793736</v>
      </c>
      <c r="D118" s="138"/>
      <c r="E118" s="149"/>
    </row>
    <row r="119" spans="2:5" ht="18" customHeight="1" x14ac:dyDescent="0.25">
      <c r="B119" s="183" t="s">
        <v>462</v>
      </c>
      <c r="C119" s="177">
        <v>25000000</v>
      </c>
      <c r="D119" s="138"/>
      <c r="E119" s="149"/>
    </row>
    <row r="120" spans="2:5" ht="18" customHeight="1" x14ac:dyDescent="0.25">
      <c r="B120" s="177" t="s">
        <v>216</v>
      </c>
      <c r="C120" s="177">
        <v>25000000</v>
      </c>
      <c r="D120" s="138"/>
      <c r="E120" s="149"/>
    </row>
    <row r="121" spans="2:5" ht="18" customHeight="1" x14ac:dyDescent="0.25">
      <c r="B121" s="183" t="s">
        <v>465</v>
      </c>
      <c r="C121" s="177">
        <v>1793736</v>
      </c>
      <c r="D121" s="138"/>
      <c r="E121" s="149"/>
    </row>
    <row r="122" spans="2:5" ht="18" customHeight="1" x14ac:dyDescent="0.25">
      <c r="B122" s="177" t="s">
        <v>292</v>
      </c>
      <c r="C122" s="177">
        <v>1793736</v>
      </c>
      <c r="E122" s="149"/>
    </row>
    <row r="123" spans="2:5" ht="18" customHeight="1" x14ac:dyDescent="0.25">
      <c r="B123" s="178" t="s">
        <v>22</v>
      </c>
      <c r="C123" s="178">
        <v>164525692.12</v>
      </c>
      <c r="D123" s="140">
        <v>283969292</v>
      </c>
      <c r="E123" s="141">
        <f>GETPIVOTDATA("Alokácia pridelená na výzvu (zdroj EÚ)",$B$4,"Priorita","4P4 Záruka pre mladých ")/D123</f>
        <v>0.57937846364035728</v>
      </c>
    </row>
    <row r="124" spans="2:5" ht="18" customHeight="1" x14ac:dyDescent="0.25">
      <c r="B124" s="186" t="s">
        <v>11</v>
      </c>
      <c r="C124" s="175">
        <v>114111057.83</v>
      </c>
      <c r="D124" s="153">
        <v>198802012</v>
      </c>
      <c r="E124" s="152">
        <f>GETPIVOTDATA("Alokácia pridelená na výzvu (zdroj EÚ)",$B$4,"Špecifický cieľ (kód)","ESO4.1","Priorita","4P4 Záruka pre mladých ")/D124</f>
        <v>0.57399347562941161</v>
      </c>
    </row>
    <row r="125" spans="2:5" ht="18" customHeight="1" x14ac:dyDescent="0.25">
      <c r="B125" s="184" t="s">
        <v>12</v>
      </c>
      <c r="C125" s="176">
        <v>114111057.83</v>
      </c>
      <c r="D125" s="138"/>
      <c r="E125" s="149"/>
    </row>
    <row r="126" spans="2:5" ht="18" customHeight="1" x14ac:dyDescent="0.25">
      <c r="B126" s="183" t="s">
        <v>463</v>
      </c>
      <c r="C126" s="177">
        <v>7211023.8499999996</v>
      </c>
      <c r="D126" s="138"/>
      <c r="E126" s="149"/>
    </row>
    <row r="127" spans="2:5" ht="18" customHeight="1" x14ac:dyDescent="0.25">
      <c r="B127" s="177" t="s">
        <v>276</v>
      </c>
      <c r="C127" s="177">
        <v>7211023.8499999996</v>
      </c>
      <c r="D127" s="138"/>
      <c r="E127" s="149"/>
    </row>
    <row r="128" spans="2:5" ht="18" customHeight="1" x14ac:dyDescent="0.25">
      <c r="B128" s="183" t="s">
        <v>462</v>
      </c>
      <c r="C128" s="177">
        <v>6883076</v>
      </c>
      <c r="D128" s="138"/>
      <c r="E128" s="149"/>
    </row>
    <row r="129" spans="2:5" ht="18" customHeight="1" x14ac:dyDescent="0.25">
      <c r="B129" s="177" t="s">
        <v>284</v>
      </c>
      <c r="C129" s="177">
        <v>6883076</v>
      </c>
      <c r="D129" s="138"/>
      <c r="E129" s="149"/>
    </row>
    <row r="130" spans="2:5" ht="18" customHeight="1" x14ac:dyDescent="0.25">
      <c r="B130" s="183" t="s">
        <v>465</v>
      </c>
      <c r="C130" s="177">
        <v>100016957.98</v>
      </c>
      <c r="D130" s="138"/>
      <c r="E130" s="149"/>
    </row>
    <row r="131" spans="2:5" ht="18" customHeight="1" x14ac:dyDescent="0.25">
      <c r="B131" s="177" t="s">
        <v>335</v>
      </c>
      <c r="C131" s="177">
        <v>16275000</v>
      </c>
      <c r="D131" s="138"/>
      <c r="E131" s="149"/>
    </row>
    <row r="132" spans="2:5" ht="18" customHeight="1" x14ac:dyDescent="0.25">
      <c r="B132" s="177" t="s">
        <v>69</v>
      </c>
      <c r="C132" s="177">
        <v>48496534.780000001</v>
      </c>
      <c r="D132" s="138"/>
      <c r="E132" s="149"/>
    </row>
    <row r="133" spans="2:5" ht="18" customHeight="1" x14ac:dyDescent="0.25">
      <c r="B133" s="177" t="s">
        <v>102</v>
      </c>
      <c r="C133" s="177">
        <v>11448019.449999999</v>
      </c>
      <c r="D133" s="138"/>
      <c r="E133" s="139"/>
    </row>
    <row r="134" spans="2:5" ht="18" customHeight="1" x14ac:dyDescent="0.25">
      <c r="B134" s="177" t="s">
        <v>77</v>
      </c>
      <c r="C134" s="177">
        <v>10909118</v>
      </c>
      <c r="D134" s="138"/>
      <c r="E134" s="139"/>
    </row>
    <row r="135" spans="2:5" ht="18" customHeight="1" x14ac:dyDescent="0.25">
      <c r="B135" s="177" t="s">
        <v>135</v>
      </c>
      <c r="C135" s="177">
        <v>12888285.75</v>
      </c>
      <c r="E135" s="139"/>
    </row>
    <row r="136" spans="2:5" ht="18" customHeight="1" x14ac:dyDescent="0.25">
      <c r="B136" s="186" t="s">
        <v>21</v>
      </c>
      <c r="C136" s="175">
        <v>37093027.289999999</v>
      </c>
      <c r="D136" s="153">
        <v>68765510</v>
      </c>
      <c r="E136" s="155">
        <f>GETPIVOTDATA("Alokácia pridelená na výzvu (zdroj EÚ)",$B$4,"Špecifický cieľ (kód)","ESO4.12","Priorita","4P4 Záruka pre mladých ")/D136</f>
        <v>0.53941325077062618</v>
      </c>
    </row>
    <row r="137" spans="2:5" ht="18" customHeight="1" x14ac:dyDescent="0.25">
      <c r="B137" s="184" t="s">
        <v>12</v>
      </c>
      <c r="C137" s="176">
        <v>37093027.289999999</v>
      </c>
      <c r="D137" s="138"/>
      <c r="E137" s="149"/>
    </row>
    <row r="138" spans="2:5" ht="18" customHeight="1" x14ac:dyDescent="0.25">
      <c r="B138" s="183" t="s">
        <v>464</v>
      </c>
      <c r="C138" s="177">
        <v>20000000</v>
      </c>
      <c r="D138" s="138"/>
      <c r="E138" s="149"/>
    </row>
    <row r="139" spans="2:5" ht="18" customHeight="1" x14ac:dyDescent="0.25">
      <c r="B139" s="177" t="s">
        <v>349</v>
      </c>
      <c r="C139" s="188"/>
      <c r="D139" s="138"/>
      <c r="E139" s="149"/>
    </row>
    <row r="140" spans="2:5" ht="18" customHeight="1" x14ac:dyDescent="0.25">
      <c r="B140" s="177" t="s">
        <v>346</v>
      </c>
      <c r="C140" s="177">
        <v>20000000</v>
      </c>
      <c r="D140" s="138"/>
      <c r="E140" s="149"/>
    </row>
    <row r="141" spans="2:5" ht="18" customHeight="1" x14ac:dyDescent="0.25">
      <c r="B141" s="183" t="s">
        <v>465</v>
      </c>
      <c r="C141" s="177">
        <v>17093027.289999999</v>
      </c>
      <c r="D141" s="138"/>
      <c r="E141" s="149"/>
    </row>
    <row r="142" spans="2:5" ht="18" customHeight="1" x14ac:dyDescent="0.25">
      <c r="B142" s="177" t="s">
        <v>274</v>
      </c>
      <c r="C142" s="177">
        <v>5004495.7</v>
      </c>
      <c r="D142" s="138"/>
      <c r="E142" s="149"/>
    </row>
    <row r="143" spans="2:5" ht="18" customHeight="1" x14ac:dyDescent="0.25">
      <c r="B143" s="177" t="s">
        <v>108</v>
      </c>
      <c r="C143" s="177">
        <v>1769531.59</v>
      </c>
      <c r="D143" s="138"/>
      <c r="E143" s="149"/>
    </row>
    <row r="144" spans="2:5" ht="18" customHeight="1" x14ac:dyDescent="0.25">
      <c r="B144" s="177" t="s">
        <v>113</v>
      </c>
      <c r="C144" s="177">
        <v>10319000</v>
      </c>
      <c r="E144" s="139"/>
    </row>
    <row r="145" spans="2:5" ht="18" customHeight="1" x14ac:dyDescent="0.25">
      <c r="B145" s="187" t="s">
        <v>36</v>
      </c>
      <c r="C145" s="179">
        <v>13321607</v>
      </c>
      <c r="D145" s="154">
        <v>16401770</v>
      </c>
      <c r="E145" s="144">
        <f>GETPIVOTDATA("Alokácia pridelená na výzvu (zdroj EÚ)",$B$4,"Špecifický cieľ (kód)","ESO4.6","Priorita","4P4 Záruka pre mladých ")/D145</f>
        <v>0.81220545099705699</v>
      </c>
    </row>
    <row r="146" spans="2:5" ht="18" customHeight="1" x14ac:dyDescent="0.25">
      <c r="B146" s="184" t="s">
        <v>215</v>
      </c>
      <c r="C146" s="176">
        <v>13321607</v>
      </c>
      <c r="D146" s="138"/>
      <c r="E146" s="149"/>
    </row>
    <row r="147" spans="2:5" ht="18" customHeight="1" x14ac:dyDescent="0.25">
      <c r="B147" s="183" t="s">
        <v>464</v>
      </c>
      <c r="C147" s="177">
        <v>6800000</v>
      </c>
      <c r="D147" s="138"/>
      <c r="E147" s="149"/>
    </row>
    <row r="148" spans="2:5" ht="18" customHeight="1" x14ac:dyDescent="0.25">
      <c r="B148" s="177" t="s">
        <v>322</v>
      </c>
      <c r="C148" s="177">
        <v>6800000</v>
      </c>
      <c r="D148" s="138"/>
      <c r="E148" s="149"/>
    </row>
    <row r="149" spans="2:5" ht="18" customHeight="1" x14ac:dyDescent="0.25">
      <c r="B149" s="183" t="s">
        <v>465</v>
      </c>
      <c r="C149" s="177">
        <v>6521607</v>
      </c>
      <c r="D149" s="138"/>
      <c r="E149" s="149"/>
    </row>
    <row r="150" spans="2:5" ht="18" customHeight="1" x14ac:dyDescent="0.25">
      <c r="B150" s="177" t="s">
        <v>291</v>
      </c>
      <c r="C150" s="177">
        <v>6521607</v>
      </c>
      <c r="E150" s="149"/>
    </row>
    <row r="151" spans="2:5" ht="18" customHeight="1" x14ac:dyDescent="0.25">
      <c r="B151" s="178" t="s">
        <v>25</v>
      </c>
      <c r="C151" s="178">
        <v>808857095.70999992</v>
      </c>
      <c r="D151" s="156">
        <v>1129192323</v>
      </c>
      <c r="E151" s="157">
        <f>GETPIVOTDATA("Alokácia pridelená na výzvu (zdroj EÚ)",$B$4,"Priorita","4P5 Aktívne začlenenie a dostupné služby")/D151</f>
        <v>0.71631473154285685</v>
      </c>
    </row>
    <row r="152" spans="2:5" ht="18" customHeight="1" x14ac:dyDescent="0.25">
      <c r="B152" s="186" t="s">
        <v>24</v>
      </c>
      <c r="C152" s="175">
        <v>241936706.55000001</v>
      </c>
      <c r="D152" s="143">
        <f>D160+D153</f>
        <v>244569000</v>
      </c>
      <c r="E152" s="144">
        <f>GETPIVOTDATA("Alokácia pridelená na výzvu (zdroj EÚ)",$B$4,"Špecifický cieľ (kód)","ESO4.11","Priorita","4P5 Aktívne začlenenie a dostupné služby")/D152</f>
        <v>0.98923701102756278</v>
      </c>
    </row>
    <row r="153" spans="2:5" ht="18" customHeight="1" x14ac:dyDescent="0.25">
      <c r="B153" s="184" t="s">
        <v>12</v>
      </c>
      <c r="C153" s="176">
        <v>158877005.91</v>
      </c>
      <c r="D153" s="145">
        <v>158850355</v>
      </c>
      <c r="E153" s="146">
        <f>GETPIVOTDATA("Alokácia pridelená na výzvu (zdroj EÚ)",$B$4,"Špecifický cieľ (kód)","ESO4.11","Sprostredkovateľský orgán /vyhlasovateľ výzvy","MPSVR SR","Priorita","4P5 Aktívne začlenenie a dostupné služby")/D153</f>
        <v>1.0001677736886392</v>
      </c>
    </row>
    <row r="154" spans="2:5" ht="18" customHeight="1" x14ac:dyDescent="0.25">
      <c r="B154" s="183" t="s">
        <v>464</v>
      </c>
      <c r="C154" s="177">
        <v>8000000</v>
      </c>
      <c r="D154" s="138"/>
      <c r="E154" s="149"/>
    </row>
    <row r="155" spans="2:5" ht="18" customHeight="1" x14ac:dyDescent="0.25">
      <c r="B155" s="177" t="s">
        <v>351</v>
      </c>
      <c r="C155" s="177">
        <v>8000000</v>
      </c>
      <c r="D155" s="138"/>
      <c r="E155" s="149"/>
    </row>
    <row r="156" spans="2:5" ht="18" customHeight="1" x14ac:dyDescent="0.25">
      <c r="B156" s="183" t="s">
        <v>465</v>
      </c>
      <c r="C156" s="177">
        <v>150877005.91</v>
      </c>
      <c r="D156" s="138"/>
      <c r="E156" s="149"/>
    </row>
    <row r="157" spans="2:5" ht="18" customHeight="1" x14ac:dyDescent="0.25">
      <c r="B157" s="177" t="s">
        <v>94</v>
      </c>
      <c r="C157" s="177">
        <v>86282809</v>
      </c>
      <c r="D157" s="138"/>
      <c r="E157" s="149"/>
    </row>
    <row r="158" spans="2:5" ht="18" customHeight="1" x14ac:dyDescent="0.25">
      <c r="B158" s="177" t="s">
        <v>111</v>
      </c>
      <c r="C158" s="177">
        <v>1858401.27</v>
      </c>
      <c r="D158" s="138"/>
      <c r="E158" s="149"/>
    </row>
    <row r="159" spans="2:5" ht="18" customHeight="1" x14ac:dyDescent="0.25">
      <c r="B159" s="177" t="s">
        <v>117</v>
      </c>
      <c r="C159" s="177">
        <v>62735795.640000001</v>
      </c>
      <c r="D159" s="138"/>
      <c r="E159" s="149"/>
    </row>
    <row r="160" spans="2:5" ht="18" customHeight="1" x14ac:dyDescent="0.25">
      <c r="B160" s="184" t="s">
        <v>47</v>
      </c>
      <c r="C160" s="176">
        <v>83059700.640000001</v>
      </c>
      <c r="D160" s="158">
        <v>85718645</v>
      </c>
      <c r="E160" s="146">
        <f>GETPIVOTDATA("Alokácia pridelená na výzvu (zdroj EÚ)",$B$4,"Špecifický cieľ (kód)","ESO4.11","Sprostredkovateľský orgán /vyhlasovateľ výzvy","MZ SR","Priorita","4P5 Aktívne začlenenie a dostupné služby")/D160</f>
        <v>0.96898056006368272</v>
      </c>
    </row>
    <row r="161" spans="2:5" ht="18" customHeight="1" x14ac:dyDescent="0.25">
      <c r="B161" s="183" t="s">
        <v>464</v>
      </c>
      <c r="C161" s="177">
        <v>24194921.5</v>
      </c>
      <c r="D161" s="138"/>
      <c r="E161" s="149"/>
    </row>
    <row r="162" spans="2:5" ht="18" customHeight="1" x14ac:dyDescent="0.25">
      <c r="B162" s="177" t="s">
        <v>269</v>
      </c>
      <c r="C162" s="177">
        <v>5300000</v>
      </c>
      <c r="D162" s="138"/>
      <c r="E162" s="149"/>
    </row>
    <row r="163" spans="2:5" ht="18" customHeight="1" x14ac:dyDescent="0.25">
      <c r="B163" s="177" t="s">
        <v>304</v>
      </c>
      <c r="C163" s="177">
        <v>9594957.5</v>
      </c>
      <c r="D163" s="138"/>
      <c r="E163" s="149"/>
    </row>
    <row r="164" spans="2:5" ht="18" customHeight="1" x14ac:dyDescent="0.25">
      <c r="B164" s="177" t="s">
        <v>327</v>
      </c>
      <c r="C164" s="177">
        <v>1799964</v>
      </c>
      <c r="D164" s="138"/>
      <c r="E164" s="149"/>
    </row>
    <row r="165" spans="2:5" ht="18" customHeight="1" x14ac:dyDescent="0.25">
      <c r="B165" s="177" t="s">
        <v>100</v>
      </c>
      <c r="C165" s="177">
        <v>2500000</v>
      </c>
      <c r="D165" s="138"/>
      <c r="E165" s="149"/>
    </row>
    <row r="166" spans="2:5" ht="18" customHeight="1" x14ac:dyDescent="0.25">
      <c r="B166" s="177" t="s">
        <v>302</v>
      </c>
      <c r="C166" s="177">
        <v>5000000</v>
      </c>
      <c r="D166" s="138"/>
      <c r="E166" s="149"/>
    </row>
    <row r="167" spans="2:5" ht="18" customHeight="1" x14ac:dyDescent="0.25">
      <c r="B167" s="183" t="s">
        <v>465</v>
      </c>
      <c r="C167" s="177">
        <v>58864779.140000001</v>
      </c>
      <c r="D167" s="138"/>
      <c r="E167" s="149"/>
    </row>
    <row r="168" spans="2:5" ht="18" customHeight="1" x14ac:dyDescent="0.25">
      <c r="B168" s="177" t="s">
        <v>244</v>
      </c>
      <c r="C168" s="177">
        <v>48588583.140000001</v>
      </c>
      <c r="D168" s="138"/>
      <c r="E168" s="149"/>
    </row>
    <row r="169" spans="2:5" ht="18" customHeight="1" x14ac:dyDescent="0.25">
      <c r="B169" s="177" t="s">
        <v>78</v>
      </c>
      <c r="C169" s="177">
        <v>1583219</v>
      </c>
      <c r="D169" s="138"/>
      <c r="E169" s="149"/>
    </row>
    <row r="170" spans="2:5" ht="18" customHeight="1" x14ac:dyDescent="0.25">
      <c r="B170" s="177" t="s">
        <v>124</v>
      </c>
      <c r="C170" s="177">
        <v>8230000</v>
      </c>
      <c r="D170" s="138"/>
      <c r="E170" s="149"/>
    </row>
    <row r="171" spans="2:5" ht="18" customHeight="1" x14ac:dyDescent="0.25">
      <c r="B171" s="177" t="s">
        <v>287</v>
      </c>
      <c r="C171" s="177">
        <v>462977</v>
      </c>
      <c r="D171" s="138"/>
      <c r="E171" s="149"/>
    </row>
    <row r="172" spans="2:5" ht="18" customHeight="1" x14ac:dyDescent="0.25">
      <c r="B172" s="186" t="s">
        <v>21</v>
      </c>
      <c r="C172" s="175">
        <v>135958025.53</v>
      </c>
      <c r="D172" s="153">
        <v>195250000</v>
      </c>
      <c r="E172" s="144">
        <f>GETPIVOTDATA("Alokácia pridelená na výzvu (zdroj EÚ)",$B$4,"Špecifický cieľ (kód)","ESO4.12","Priorita","4P5 Aktívne začlenenie a dostupné služby")/D172</f>
        <v>0.6963279156466069</v>
      </c>
    </row>
    <row r="173" spans="2:5" ht="18" customHeight="1" x14ac:dyDescent="0.25">
      <c r="B173" s="184" t="s">
        <v>12</v>
      </c>
      <c r="C173" s="176">
        <v>135958025.53</v>
      </c>
      <c r="D173" s="138"/>
      <c r="E173" s="149"/>
    </row>
    <row r="174" spans="2:5" ht="18" customHeight="1" x14ac:dyDescent="0.25">
      <c r="B174" s="183" t="s">
        <v>465</v>
      </c>
      <c r="C174" s="177">
        <v>135958025.53</v>
      </c>
      <c r="D174" s="138"/>
      <c r="E174" s="149"/>
    </row>
    <row r="175" spans="2:5" ht="18" customHeight="1" x14ac:dyDescent="0.25">
      <c r="B175" s="177" t="s">
        <v>39</v>
      </c>
      <c r="C175" s="177">
        <v>7050001.1399999997</v>
      </c>
      <c r="D175" s="138"/>
      <c r="E175" s="149"/>
    </row>
    <row r="176" spans="2:5" ht="18" customHeight="1" x14ac:dyDescent="0.25">
      <c r="B176" s="177" t="s">
        <v>246</v>
      </c>
      <c r="C176" s="177">
        <v>3838618.4</v>
      </c>
      <c r="D176" s="138"/>
      <c r="E176" s="149"/>
    </row>
    <row r="177" spans="2:5" ht="18" customHeight="1" x14ac:dyDescent="0.25">
      <c r="B177" s="177" t="s">
        <v>71</v>
      </c>
      <c r="C177" s="177">
        <v>15977402.640000001</v>
      </c>
      <c r="D177" s="138"/>
      <c r="E177" s="149"/>
    </row>
    <row r="178" spans="2:5" ht="18" customHeight="1" x14ac:dyDescent="0.25">
      <c r="B178" s="177" t="s">
        <v>110</v>
      </c>
      <c r="C178" s="177">
        <v>1275001.7</v>
      </c>
      <c r="D178" s="159"/>
      <c r="E178" s="160"/>
    </row>
    <row r="179" spans="2:5" ht="18" customHeight="1" x14ac:dyDescent="0.25">
      <c r="B179" s="177" t="s">
        <v>275</v>
      </c>
      <c r="C179" s="177">
        <v>37770596</v>
      </c>
      <c r="D179" s="159"/>
      <c r="E179" s="160"/>
    </row>
    <row r="180" spans="2:5" ht="18" customHeight="1" x14ac:dyDescent="0.25">
      <c r="B180" s="177" t="s">
        <v>334</v>
      </c>
      <c r="C180" s="177">
        <v>56505000</v>
      </c>
      <c r="D180" s="159"/>
      <c r="E180" s="160"/>
    </row>
    <row r="181" spans="2:5" ht="18" customHeight="1" x14ac:dyDescent="0.25">
      <c r="B181" s="177" t="s">
        <v>248</v>
      </c>
      <c r="C181" s="177">
        <v>13541405.65</v>
      </c>
      <c r="D181" s="159"/>
      <c r="E181" s="160"/>
    </row>
    <row r="182" spans="2:5" ht="18" customHeight="1" x14ac:dyDescent="0.25">
      <c r="B182" s="186" t="s">
        <v>30</v>
      </c>
      <c r="C182" s="175">
        <v>102999959.34</v>
      </c>
      <c r="D182" s="143">
        <v>140055000</v>
      </c>
      <c r="E182" s="144">
        <f>GETPIVOTDATA("Alokácia pridelená na výzvu (zdroj EÚ)",$B$4,"Špecifický cieľ (kód)","ESO4.8","Priorita","4P5 Aktívne začlenenie a dostupné služby")/D182</f>
        <v>0.7354250782906715</v>
      </c>
    </row>
    <row r="183" spans="2:5" ht="18" customHeight="1" x14ac:dyDescent="0.25">
      <c r="B183" s="184" t="s">
        <v>12</v>
      </c>
      <c r="C183" s="176">
        <v>102999959.34</v>
      </c>
      <c r="D183" s="159"/>
      <c r="E183" s="160"/>
    </row>
    <row r="184" spans="2:5" ht="18" customHeight="1" x14ac:dyDescent="0.25">
      <c r="B184" s="183" t="s">
        <v>464</v>
      </c>
      <c r="C184" s="177">
        <v>8497000</v>
      </c>
      <c r="D184" s="159"/>
      <c r="E184" s="160"/>
    </row>
    <row r="185" spans="2:5" ht="18" customHeight="1" x14ac:dyDescent="0.25">
      <c r="B185" s="177" t="s">
        <v>75</v>
      </c>
      <c r="C185" s="177">
        <v>3797000</v>
      </c>
      <c r="D185" s="159"/>
      <c r="E185" s="160"/>
    </row>
    <row r="186" spans="2:5" ht="18" customHeight="1" x14ac:dyDescent="0.25">
      <c r="B186" s="177" t="s">
        <v>264</v>
      </c>
      <c r="C186" s="177">
        <v>4700000</v>
      </c>
      <c r="D186" s="159"/>
      <c r="E186" s="160"/>
    </row>
    <row r="187" spans="2:5" ht="18" customHeight="1" x14ac:dyDescent="0.25">
      <c r="B187" s="183" t="s">
        <v>462</v>
      </c>
      <c r="C187" s="177">
        <v>3137938</v>
      </c>
      <c r="D187" s="159"/>
      <c r="E187" s="160"/>
    </row>
    <row r="188" spans="2:5" ht="18" customHeight="1" x14ac:dyDescent="0.25">
      <c r="B188" s="177" t="s">
        <v>308</v>
      </c>
      <c r="C188" s="177">
        <v>1095663</v>
      </c>
      <c r="D188" s="159"/>
      <c r="E188" s="160"/>
    </row>
    <row r="189" spans="2:5" ht="18" customHeight="1" x14ac:dyDescent="0.25">
      <c r="B189" s="177" t="s">
        <v>312</v>
      </c>
      <c r="C189" s="177">
        <v>2042275</v>
      </c>
      <c r="D189" s="159"/>
      <c r="E189" s="160"/>
    </row>
    <row r="190" spans="2:5" ht="18" customHeight="1" x14ac:dyDescent="0.25">
      <c r="B190" s="183" t="s">
        <v>465</v>
      </c>
      <c r="C190" s="177">
        <v>91365021.340000004</v>
      </c>
      <c r="D190" s="159"/>
      <c r="E190" s="160"/>
    </row>
    <row r="191" spans="2:5" ht="18" customHeight="1" x14ac:dyDescent="0.25">
      <c r="B191" s="177" t="s">
        <v>81</v>
      </c>
      <c r="C191" s="177">
        <v>5375682.2000000002</v>
      </c>
      <c r="D191" s="159"/>
      <c r="E191" s="160"/>
    </row>
    <row r="192" spans="2:5" ht="18" customHeight="1" x14ac:dyDescent="0.25">
      <c r="B192" s="177" t="s">
        <v>82</v>
      </c>
      <c r="C192" s="177">
        <v>1832127.94</v>
      </c>
      <c r="D192" s="159"/>
      <c r="E192" s="160"/>
    </row>
    <row r="193" spans="2:5" ht="18" customHeight="1" x14ac:dyDescent="0.25">
      <c r="B193" s="177" t="s">
        <v>241</v>
      </c>
      <c r="C193" s="177">
        <v>9010439</v>
      </c>
      <c r="D193" s="159"/>
      <c r="E193" s="160"/>
    </row>
    <row r="194" spans="2:5" ht="18" customHeight="1" x14ac:dyDescent="0.25">
      <c r="B194" s="177" t="s">
        <v>107</v>
      </c>
      <c r="C194" s="177">
        <v>5909390</v>
      </c>
      <c r="D194" s="159"/>
      <c r="E194" s="160"/>
    </row>
    <row r="195" spans="2:5" ht="18" customHeight="1" x14ac:dyDescent="0.25">
      <c r="B195" s="177" t="s">
        <v>253</v>
      </c>
      <c r="C195" s="177">
        <v>3034862</v>
      </c>
      <c r="D195" s="159"/>
      <c r="E195" s="160"/>
    </row>
    <row r="196" spans="2:5" ht="18" customHeight="1" x14ac:dyDescent="0.25">
      <c r="B196" s="177" t="s">
        <v>237</v>
      </c>
      <c r="C196" s="177">
        <v>3980949.37</v>
      </c>
      <c r="D196" s="159"/>
      <c r="E196" s="160"/>
    </row>
    <row r="197" spans="2:5" ht="18" customHeight="1" x14ac:dyDescent="0.25">
      <c r="B197" s="177" t="s">
        <v>123</v>
      </c>
      <c r="C197" s="177">
        <v>6195687.4000000004</v>
      </c>
      <c r="D197" s="159"/>
      <c r="E197" s="160"/>
    </row>
    <row r="198" spans="2:5" ht="18" customHeight="1" x14ac:dyDescent="0.25">
      <c r="B198" s="177" t="s">
        <v>126</v>
      </c>
      <c r="C198" s="177">
        <v>15297651.43</v>
      </c>
      <c r="D198" s="159"/>
      <c r="E198" s="160"/>
    </row>
    <row r="199" spans="2:5" ht="18" customHeight="1" x14ac:dyDescent="0.25">
      <c r="B199" s="177" t="s">
        <v>334</v>
      </c>
      <c r="C199" s="177">
        <v>35000000</v>
      </c>
      <c r="D199" s="159"/>
      <c r="E199" s="160"/>
    </row>
    <row r="200" spans="2:5" ht="18" customHeight="1" x14ac:dyDescent="0.25">
      <c r="B200" s="177" t="s">
        <v>265</v>
      </c>
      <c r="C200" s="177">
        <v>5728232</v>
      </c>
      <c r="D200" s="159"/>
      <c r="E200" s="160"/>
    </row>
    <row r="201" spans="2:5" ht="18" customHeight="1" x14ac:dyDescent="0.25">
      <c r="B201" s="187" t="s">
        <v>32</v>
      </c>
      <c r="C201" s="179">
        <v>60421001</v>
      </c>
      <c r="D201" s="143">
        <v>60421000</v>
      </c>
      <c r="E201" s="144">
        <f>GETPIVOTDATA("Alokácia pridelená na výzvu (zdroj EÚ)",$B$4,"Špecifický cieľ (kód)","ESO4.9","Priorita","4P5 Aktívne začlenenie a dostupné služby")/D201</f>
        <v>1.0000000165505372</v>
      </c>
    </row>
    <row r="202" spans="2:5" ht="18" customHeight="1" x14ac:dyDescent="0.25">
      <c r="B202" s="184" t="s">
        <v>12</v>
      </c>
      <c r="C202" s="176">
        <v>60421001</v>
      </c>
      <c r="D202" s="159"/>
      <c r="E202" s="160"/>
    </row>
    <row r="203" spans="2:5" ht="18" customHeight="1" x14ac:dyDescent="0.25">
      <c r="B203" s="183" t="s">
        <v>465</v>
      </c>
      <c r="C203" s="177">
        <v>60421001</v>
      </c>
      <c r="D203" s="138"/>
      <c r="E203" s="149"/>
    </row>
    <row r="204" spans="2:5" ht="18" customHeight="1" x14ac:dyDescent="0.25">
      <c r="B204" s="177" t="s">
        <v>73</v>
      </c>
      <c r="C204" s="177">
        <v>11569001</v>
      </c>
      <c r="D204" s="138"/>
      <c r="E204" s="149"/>
    </row>
    <row r="205" spans="2:5" ht="18" customHeight="1" x14ac:dyDescent="0.25">
      <c r="B205" s="177" t="s">
        <v>280</v>
      </c>
      <c r="C205" s="177">
        <v>48852000</v>
      </c>
      <c r="D205" s="138"/>
      <c r="E205" s="149"/>
    </row>
    <row r="206" spans="2:5" ht="18" customHeight="1" x14ac:dyDescent="0.25">
      <c r="B206" s="187" t="s">
        <v>34</v>
      </c>
      <c r="C206" s="179">
        <v>74152524</v>
      </c>
      <c r="D206" s="143">
        <v>55288504</v>
      </c>
      <c r="E206" s="144">
        <f>GETPIVOTDATA("Alokácia pridelená na výzvu (zdroj EÚ)",$B$4,"Špecifický cieľ (kód)","RSO4.3","Priorita","4P5 Aktívne začlenenie a dostupné služby")/D206</f>
        <v>1.3411924475294177</v>
      </c>
    </row>
    <row r="207" spans="2:5" ht="18" customHeight="1" x14ac:dyDescent="0.25">
      <c r="B207" s="184" t="s">
        <v>12</v>
      </c>
      <c r="C207" s="176">
        <v>74152524</v>
      </c>
      <c r="D207" s="138"/>
      <c r="E207" s="149"/>
    </row>
    <row r="208" spans="2:5" ht="18" customHeight="1" x14ac:dyDescent="0.25">
      <c r="B208" s="183" t="s">
        <v>464</v>
      </c>
      <c r="C208" s="177">
        <v>2720000</v>
      </c>
      <c r="D208" s="138"/>
      <c r="E208" s="149"/>
    </row>
    <row r="209" spans="2:6" ht="18" customHeight="1" x14ac:dyDescent="0.25">
      <c r="B209" s="177" t="s">
        <v>44</v>
      </c>
      <c r="C209" s="177">
        <v>2720000</v>
      </c>
      <c r="D209" s="138"/>
      <c r="E209" s="149"/>
    </row>
    <row r="210" spans="2:6" ht="18" customHeight="1" x14ac:dyDescent="0.25">
      <c r="B210" s="183" t="s">
        <v>462</v>
      </c>
      <c r="C210" s="177">
        <v>51307524</v>
      </c>
      <c r="D210" s="138"/>
      <c r="E210" s="149"/>
    </row>
    <row r="211" spans="2:6" ht="18" customHeight="1" x14ac:dyDescent="0.25">
      <c r="B211" s="177" t="s">
        <v>282</v>
      </c>
      <c r="C211" s="177">
        <v>51307524</v>
      </c>
      <c r="D211" s="138"/>
      <c r="E211" s="149"/>
    </row>
    <row r="212" spans="2:6" ht="18" customHeight="1" x14ac:dyDescent="0.25">
      <c r="B212" s="183" t="s">
        <v>465</v>
      </c>
      <c r="C212" s="177">
        <v>20125000</v>
      </c>
      <c r="D212" s="138"/>
      <c r="E212" s="149"/>
    </row>
    <row r="213" spans="2:6" ht="18" customHeight="1" x14ac:dyDescent="0.25">
      <c r="B213" s="177" t="s">
        <v>231</v>
      </c>
      <c r="C213" s="177">
        <v>20125000</v>
      </c>
      <c r="D213" s="138"/>
      <c r="E213" s="149"/>
    </row>
    <row r="214" spans="2:6" ht="18" customHeight="1" x14ac:dyDescent="0.25">
      <c r="B214" s="186" t="s">
        <v>43</v>
      </c>
      <c r="C214" s="175">
        <v>193388879.29000002</v>
      </c>
      <c r="D214" s="143">
        <v>199458819</v>
      </c>
      <c r="E214" s="144">
        <f>GETPIVOTDATA("Alokácia pridelená na výzvu (zdroj EÚ)",$B$4,"Špecifický cieľ (kód)","RSO4.5","Priorita","4P5 Aktívne začlenenie a dostupné služby")/D214</f>
        <v>0.96956795522789108</v>
      </c>
    </row>
    <row r="215" spans="2:6" ht="18" customHeight="1" x14ac:dyDescent="0.25">
      <c r="B215" s="184" t="s">
        <v>12</v>
      </c>
      <c r="C215" s="176">
        <v>91664143.290000007</v>
      </c>
      <c r="D215" s="145">
        <v>97458819</v>
      </c>
      <c r="E215" s="146">
        <f>GETPIVOTDATA("Alokácia pridelená na výzvu (zdroj EÚ)",$B$4,"Špecifický cieľ (kód)","RSO4.5","Sprostredkovateľský orgán /vyhlasovateľ výzvy","MPSVR SR","Priorita","4P5 Aktívne začlenenie a dostupné služby")/D215</f>
        <v>0.94054231551892709</v>
      </c>
    </row>
    <row r="216" spans="2:6" ht="18" customHeight="1" x14ac:dyDescent="0.25">
      <c r="B216" s="183" t="s">
        <v>464</v>
      </c>
      <c r="C216" s="177">
        <v>20806148</v>
      </c>
      <c r="D216" s="138"/>
      <c r="E216" s="149"/>
    </row>
    <row r="217" spans="2:6" ht="18" customHeight="1" x14ac:dyDescent="0.25">
      <c r="B217" s="177" t="s">
        <v>311</v>
      </c>
      <c r="C217" s="177">
        <v>8713148</v>
      </c>
      <c r="D217" s="138"/>
      <c r="E217" s="149"/>
    </row>
    <row r="218" spans="2:6" ht="18" customHeight="1" x14ac:dyDescent="0.25">
      <c r="B218" s="177" t="s">
        <v>466</v>
      </c>
      <c r="C218" s="177">
        <v>8140000</v>
      </c>
      <c r="D218" s="138"/>
      <c r="E218" s="149"/>
    </row>
    <row r="219" spans="2:6" ht="18" customHeight="1" x14ac:dyDescent="0.25">
      <c r="B219" s="177" t="s">
        <v>132</v>
      </c>
      <c r="C219" s="177">
        <v>3953000</v>
      </c>
      <c r="D219" s="138"/>
      <c r="E219" s="149"/>
      <c r="F219" s="130"/>
    </row>
    <row r="220" spans="2:6" ht="18" customHeight="1" x14ac:dyDescent="0.25">
      <c r="B220" s="183" t="s">
        <v>462</v>
      </c>
      <c r="C220" s="177">
        <v>49715143.289999999</v>
      </c>
      <c r="D220" s="138"/>
      <c r="E220" s="149"/>
      <c r="F220" s="130"/>
    </row>
    <row r="221" spans="2:6" ht="18" customHeight="1" x14ac:dyDescent="0.25">
      <c r="B221" s="177" t="s">
        <v>283</v>
      </c>
      <c r="C221" s="177">
        <v>48293485</v>
      </c>
      <c r="D221" s="138"/>
      <c r="E221" s="149"/>
      <c r="F221" s="130"/>
    </row>
    <row r="222" spans="2:6" ht="18" customHeight="1" x14ac:dyDescent="0.25">
      <c r="B222" s="177" t="s">
        <v>116</v>
      </c>
      <c r="C222" s="177">
        <v>1421658.29</v>
      </c>
      <c r="D222" s="138"/>
      <c r="E222" s="149"/>
      <c r="F222" s="130"/>
    </row>
    <row r="223" spans="2:6" ht="18" customHeight="1" x14ac:dyDescent="0.25">
      <c r="B223" s="183" t="s">
        <v>465</v>
      </c>
      <c r="C223" s="177">
        <v>21142852</v>
      </c>
      <c r="D223" s="138"/>
      <c r="E223" s="149"/>
      <c r="F223" s="130"/>
    </row>
    <row r="224" spans="2:6" ht="18" customHeight="1" x14ac:dyDescent="0.25">
      <c r="B224" s="177" t="s">
        <v>262</v>
      </c>
      <c r="C224" s="177">
        <v>21142852</v>
      </c>
      <c r="D224" s="138"/>
      <c r="E224" s="149"/>
      <c r="F224" s="130"/>
    </row>
    <row r="225" spans="2:6" ht="18" customHeight="1" x14ac:dyDescent="0.25">
      <c r="B225" s="184" t="s">
        <v>47</v>
      </c>
      <c r="C225" s="176">
        <v>101724736</v>
      </c>
      <c r="D225" s="145">
        <v>102000000</v>
      </c>
      <c r="E225" s="146">
        <f>GETPIVOTDATA("Alokácia pridelená na výzvu (zdroj EÚ)",$B$4,"Špecifický cieľ (kód)","RSO4.5","Sprostredkovateľský orgán /vyhlasovateľ výzvy","MZ SR","Priorita","4P5 Aktívne začlenenie a dostupné služby")/D225</f>
        <v>0.99730133333333337</v>
      </c>
      <c r="F225" s="130"/>
    </row>
    <row r="226" spans="2:6" ht="18" customHeight="1" x14ac:dyDescent="0.25">
      <c r="B226" s="183" t="s">
        <v>464</v>
      </c>
      <c r="C226" s="177">
        <v>20375000</v>
      </c>
      <c r="D226" s="138"/>
      <c r="E226" s="149"/>
      <c r="F226" s="130"/>
    </row>
    <row r="227" spans="2:6" ht="18" customHeight="1" x14ac:dyDescent="0.25">
      <c r="B227" s="177" t="s">
        <v>45</v>
      </c>
      <c r="C227" s="177">
        <v>8150000</v>
      </c>
      <c r="D227" s="138"/>
      <c r="E227" s="149"/>
      <c r="F227" s="130"/>
    </row>
    <row r="228" spans="2:6" ht="18" customHeight="1" x14ac:dyDescent="0.25">
      <c r="B228" s="177" t="s">
        <v>134</v>
      </c>
      <c r="C228" s="177">
        <v>12225000</v>
      </c>
      <c r="D228" s="138"/>
      <c r="E228" s="149"/>
    </row>
    <row r="229" spans="2:6" ht="18" customHeight="1" x14ac:dyDescent="0.25">
      <c r="B229" s="183" t="s">
        <v>462</v>
      </c>
      <c r="C229" s="177">
        <v>81349736</v>
      </c>
      <c r="D229" s="138"/>
      <c r="E229" s="149"/>
    </row>
    <row r="230" spans="2:6" ht="18" customHeight="1" x14ac:dyDescent="0.25">
      <c r="B230" s="177" t="s">
        <v>328</v>
      </c>
      <c r="C230" s="177">
        <v>3359736</v>
      </c>
      <c r="D230" s="138"/>
      <c r="E230" s="149"/>
    </row>
    <row r="231" spans="2:6" ht="18" customHeight="1" x14ac:dyDescent="0.25">
      <c r="B231" s="177" t="s">
        <v>63</v>
      </c>
      <c r="C231" s="177">
        <v>16500000</v>
      </c>
      <c r="D231" s="138"/>
      <c r="E231" s="149"/>
    </row>
    <row r="232" spans="2:6" ht="18" customHeight="1" x14ac:dyDescent="0.25">
      <c r="B232" s="177" t="s">
        <v>236</v>
      </c>
      <c r="C232" s="177">
        <v>24000000</v>
      </c>
      <c r="D232" s="138"/>
      <c r="E232" s="149"/>
    </row>
    <row r="233" spans="2:6" ht="18" customHeight="1" x14ac:dyDescent="0.25">
      <c r="B233" s="177" t="s">
        <v>96</v>
      </c>
      <c r="C233" s="177">
        <v>37490000</v>
      </c>
      <c r="D233" s="138"/>
      <c r="E233" s="149"/>
    </row>
    <row r="234" spans="2:6" ht="18" customHeight="1" x14ac:dyDescent="0.25">
      <c r="B234" s="178" t="s">
        <v>35</v>
      </c>
      <c r="C234" s="178">
        <v>38709953</v>
      </c>
      <c r="D234" s="161">
        <v>68153000</v>
      </c>
      <c r="E234" s="162">
        <f>GETPIVOTDATA("Alokácia pridelená na výzvu (zdroj EÚ)",$B$4,"Priorita","4P7 Sociálne inovácie a experimenty ")/D234</f>
        <v>0.56798604610215253</v>
      </c>
    </row>
    <row r="235" spans="2:6" ht="18" customHeight="1" x14ac:dyDescent="0.25">
      <c r="B235" s="186" t="s">
        <v>11</v>
      </c>
      <c r="C235" s="175">
        <v>14110000</v>
      </c>
      <c r="D235" s="143">
        <v>26530000</v>
      </c>
      <c r="E235" s="144">
        <f>GETPIVOTDATA("Alokácia pridelená na výzvu (zdroj EÚ)",$B$4,"Špecifický cieľ (kód)","ESO4.1","Priorita","4P7 Sociálne inovácie a experimenty ")/D235</f>
        <v>0.5318507350169619</v>
      </c>
    </row>
    <row r="236" spans="2:6" ht="18" customHeight="1" x14ac:dyDescent="0.25">
      <c r="B236" s="185" t="s">
        <v>12</v>
      </c>
      <c r="C236" s="177">
        <v>14110000</v>
      </c>
      <c r="D236" s="163"/>
      <c r="E236" s="164"/>
    </row>
    <row r="237" spans="2:6" ht="18" customHeight="1" x14ac:dyDescent="0.25">
      <c r="B237" s="183" t="s">
        <v>464</v>
      </c>
      <c r="C237" s="177">
        <v>9990000</v>
      </c>
      <c r="D237" s="163"/>
      <c r="E237" s="164"/>
    </row>
    <row r="238" spans="2:6" ht="18" customHeight="1" x14ac:dyDescent="0.25">
      <c r="B238" s="177" t="s">
        <v>53</v>
      </c>
      <c r="C238" s="177">
        <v>4990000</v>
      </c>
      <c r="D238" s="163"/>
      <c r="E238" s="164"/>
    </row>
    <row r="239" spans="2:6" ht="18" customHeight="1" x14ac:dyDescent="0.25">
      <c r="B239" s="177" t="s">
        <v>341</v>
      </c>
      <c r="C239" s="177">
        <v>5000000</v>
      </c>
      <c r="D239" s="163"/>
      <c r="E239" s="164"/>
    </row>
    <row r="240" spans="2:6" ht="18" customHeight="1" x14ac:dyDescent="0.25">
      <c r="B240" s="183" t="s">
        <v>462</v>
      </c>
      <c r="C240" s="177">
        <v>4120000</v>
      </c>
      <c r="D240" s="163"/>
      <c r="E240" s="164"/>
    </row>
    <row r="241" spans="2:7" ht="18" customHeight="1" x14ac:dyDescent="0.25">
      <c r="B241" s="177" t="s">
        <v>306</v>
      </c>
      <c r="C241" s="177">
        <v>4120000</v>
      </c>
      <c r="D241" s="163"/>
      <c r="E241" s="164"/>
    </row>
    <row r="242" spans="2:7" ht="18" customHeight="1" x14ac:dyDescent="0.25">
      <c r="B242" s="186" t="s">
        <v>36</v>
      </c>
      <c r="C242" s="175">
        <v>7164000</v>
      </c>
      <c r="D242" s="143">
        <v>14968000</v>
      </c>
      <c r="E242" s="144">
        <f>GETPIVOTDATA("Alokácia pridelená na výzvu (zdroj EÚ)",$B$4,"Špecifický cieľ (kód)","ESO4.6","Priorita","4P7 Sociálne inovácie a experimenty ")/D242</f>
        <v>0.47862105825761625</v>
      </c>
    </row>
    <row r="243" spans="2:7" ht="18" customHeight="1" x14ac:dyDescent="0.25">
      <c r="B243" s="185" t="s">
        <v>12</v>
      </c>
      <c r="C243" s="177">
        <v>7164000</v>
      </c>
      <c r="D243" s="163"/>
      <c r="E243" s="164"/>
    </row>
    <row r="244" spans="2:7" ht="18" customHeight="1" x14ac:dyDescent="0.25">
      <c r="B244" s="183" t="s">
        <v>464</v>
      </c>
      <c r="C244" s="177">
        <v>5000000</v>
      </c>
      <c r="D244" s="163"/>
      <c r="E244" s="164"/>
    </row>
    <row r="245" spans="2:7" ht="18" customHeight="1" x14ac:dyDescent="0.25">
      <c r="B245" s="177" t="s">
        <v>121</v>
      </c>
      <c r="C245" s="177">
        <v>5000000</v>
      </c>
      <c r="D245" s="163"/>
      <c r="E245" s="164"/>
    </row>
    <row r="246" spans="2:7" ht="18" customHeight="1" x14ac:dyDescent="0.25">
      <c r="B246" s="183" t="s">
        <v>462</v>
      </c>
      <c r="C246" s="177">
        <v>2164000</v>
      </c>
      <c r="D246" s="163"/>
      <c r="E246" s="164"/>
    </row>
    <row r="247" spans="2:7" ht="18" customHeight="1" x14ac:dyDescent="0.25">
      <c r="B247" s="177" t="s">
        <v>306</v>
      </c>
      <c r="C247" s="177">
        <v>2164000</v>
      </c>
      <c r="D247" s="163"/>
      <c r="E247" s="164"/>
    </row>
    <row r="248" spans="2:7" ht="18" customHeight="1" x14ac:dyDescent="0.25">
      <c r="B248" s="186" t="s">
        <v>30</v>
      </c>
      <c r="C248" s="175">
        <v>17435953</v>
      </c>
      <c r="D248" s="143">
        <v>26655000</v>
      </c>
      <c r="E248" s="144">
        <f>GETPIVOTDATA("Alokácia pridelená na výzvu (zdroj EÚ)",$B$4,"Špecifický cieľ (kód)","ESO4.8","Priorita","4P7 Sociálne inovácie a experimenty ")/D248</f>
        <v>0.65413442130932287</v>
      </c>
    </row>
    <row r="249" spans="2:7" ht="18" customHeight="1" x14ac:dyDescent="0.25">
      <c r="B249" s="185" t="s">
        <v>12</v>
      </c>
      <c r="C249" s="177">
        <v>17435953</v>
      </c>
      <c r="D249" s="138"/>
      <c r="E249" s="149"/>
    </row>
    <row r="250" spans="2:7" ht="18" customHeight="1" x14ac:dyDescent="0.25">
      <c r="B250" s="183" t="s">
        <v>464</v>
      </c>
      <c r="C250" s="177"/>
      <c r="D250" s="138"/>
      <c r="E250" s="149"/>
    </row>
    <row r="251" spans="2:7" ht="18" customHeight="1" x14ac:dyDescent="0.25">
      <c r="B251" s="177" t="s">
        <v>347</v>
      </c>
      <c r="C251" s="188"/>
      <c r="D251" s="138"/>
      <c r="E251" s="149"/>
    </row>
    <row r="252" spans="2:7" ht="18" customHeight="1" x14ac:dyDescent="0.25">
      <c r="B252" s="183" t="s">
        <v>462</v>
      </c>
      <c r="C252" s="177">
        <v>14017500</v>
      </c>
      <c r="D252" s="138"/>
      <c r="E252" s="149"/>
    </row>
    <row r="253" spans="2:7" ht="18" customHeight="1" x14ac:dyDescent="0.25">
      <c r="B253" s="177" t="s">
        <v>120</v>
      </c>
      <c r="C253" s="177">
        <v>10000000</v>
      </c>
      <c r="D253" s="138"/>
      <c r="E253" s="149"/>
    </row>
    <row r="254" spans="2:7" ht="18" customHeight="1" x14ac:dyDescent="0.25">
      <c r="B254" s="177" t="s">
        <v>306</v>
      </c>
      <c r="C254" s="177">
        <v>4017500</v>
      </c>
      <c r="D254" s="138"/>
      <c r="E254" s="149"/>
    </row>
    <row r="255" spans="2:7" ht="18" customHeight="1" x14ac:dyDescent="0.25">
      <c r="B255" s="183" t="s">
        <v>465</v>
      </c>
      <c r="C255" s="177">
        <v>3418453</v>
      </c>
      <c r="D255" s="138"/>
      <c r="E255" s="149"/>
    </row>
    <row r="256" spans="2:7" ht="18" customHeight="1" x14ac:dyDescent="0.25">
      <c r="B256" s="177" t="s">
        <v>273</v>
      </c>
      <c r="C256" s="177">
        <v>3418453</v>
      </c>
      <c r="D256" s="159"/>
      <c r="E256" s="160"/>
      <c r="F256" s="135"/>
      <c r="G256" s="135"/>
    </row>
    <row r="257" spans="2:7" ht="18" customHeight="1" x14ac:dyDescent="0.25">
      <c r="B257" s="178" t="s">
        <v>106</v>
      </c>
      <c r="C257" s="178">
        <v>57173000</v>
      </c>
      <c r="D257" s="161">
        <v>68153000</v>
      </c>
      <c r="E257" s="162">
        <f>GETPIVOTDATA("Alokácia pridelená na výzvu (zdroj EÚ)",$B$4,"Priorita","4P8 Potravinová a materiálna deprivácia ")/D257</f>
        <v>0.8388919049785043</v>
      </c>
      <c r="F257" s="135"/>
      <c r="G257" s="135"/>
    </row>
    <row r="258" spans="2:7" ht="18" customHeight="1" x14ac:dyDescent="0.25">
      <c r="B258" s="186" t="s">
        <v>105</v>
      </c>
      <c r="C258" s="175">
        <v>57173000</v>
      </c>
      <c r="D258" s="142"/>
      <c r="E258" s="165"/>
      <c r="F258" s="135"/>
      <c r="G258" s="135"/>
    </row>
    <row r="259" spans="2:7" ht="18" customHeight="1" x14ac:dyDescent="0.25">
      <c r="B259" s="185" t="s">
        <v>12</v>
      </c>
      <c r="C259" s="177">
        <v>57173000</v>
      </c>
      <c r="D259" s="159"/>
      <c r="E259" s="160"/>
      <c r="F259" s="135"/>
      <c r="G259" s="135"/>
    </row>
    <row r="260" spans="2:7" ht="18" customHeight="1" x14ac:dyDescent="0.25">
      <c r="B260" s="183" t="s">
        <v>465</v>
      </c>
      <c r="C260" s="177">
        <v>57173000</v>
      </c>
      <c r="D260" s="159"/>
      <c r="E260" s="160"/>
      <c r="F260" s="135"/>
      <c r="G260" s="135"/>
    </row>
    <row r="261" spans="2:7" ht="18" customHeight="1" x14ac:dyDescent="0.25">
      <c r="B261" s="177" t="s">
        <v>104</v>
      </c>
      <c r="C261" s="177">
        <v>57173000</v>
      </c>
      <c r="D261" s="159"/>
      <c r="E261" s="160"/>
      <c r="F261" s="135"/>
      <c r="G261" s="135"/>
    </row>
    <row r="262" spans="2:7" ht="18" customHeight="1" x14ac:dyDescent="0.25">
      <c r="B262" s="178" t="s">
        <v>68</v>
      </c>
      <c r="C262" s="178">
        <v>29537830.119999997</v>
      </c>
      <c r="D262" s="161">
        <v>29538310</v>
      </c>
      <c r="E262" s="162">
        <f>GETPIVOTDATA("Alokácia pridelená na výzvu (zdroj EÚ)",$B$4,"Priorita","8P1 Fond na spravodlivú transformáciu")/D262</f>
        <v>0.9999837539791544</v>
      </c>
      <c r="F262" s="135"/>
      <c r="G262" s="135"/>
    </row>
    <row r="263" spans="2:7" ht="18" customHeight="1" x14ac:dyDescent="0.25">
      <c r="B263" s="186" t="s">
        <v>67</v>
      </c>
      <c r="C263" s="175">
        <v>29537830.119999997</v>
      </c>
      <c r="D263" s="142"/>
      <c r="E263" s="165"/>
      <c r="F263" s="135"/>
      <c r="G263" s="135"/>
    </row>
    <row r="264" spans="2:7" ht="18" customHeight="1" x14ac:dyDescent="0.25">
      <c r="B264" s="185" t="s">
        <v>12</v>
      </c>
      <c r="C264" s="177">
        <v>29537830.119999997</v>
      </c>
      <c r="D264" s="159"/>
      <c r="E264" s="160"/>
      <c r="F264" s="135"/>
      <c r="G264" s="135"/>
    </row>
    <row r="265" spans="2:7" ht="18" customHeight="1" x14ac:dyDescent="0.25">
      <c r="B265" s="183" t="s">
        <v>464</v>
      </c>
      <c r="C265" s="177">
        <v>12289000</v>
      </c>
      <c r="D265" s="159"/>
      <c r="E265" s="160"/>
      <c r="F265" s="135"/>
      <c r="G265" s="135"/>
    </row>
    <row r="266" spans="2:7" ht="18" customHeight="1" x14ac:dyDescent="0.25">
      <c r="B266" s="177" t="s">
        <v>330</v>
      </c>
      <c r="C266" s="177">
        <v>12289000</v>
      </c>
      <c r="D266" s="159"/>
      <c r="E266" s="160"/>
      <c r="F266" s="135"/>
      <c r="G266" s="135"/>
    </row>
    <row r="267" spans="2:7" ht="18" customHeight="1" x14ac:dyDescent="0.25">
      <c r="B267" s="183" t="s">
        <v>465</v>
      </c>
      <c r="C267" s="177">
        <v>17248830.119999997</v>
      </c>
      <c r="D267" s="159"/>
      <c r="E267" s="160"/>
      <c r="F267" s="135"/>
      <c r="G267" s="135"/>
    </row>
    <row r="268" spans="2:7" ht="18" customHeight="1" x14ac:dyDescent="0.25">
      <c r="B268" s="177" t="s">
        <v>98</v>
      </c>
      <c r="C268" s="177">
        <v>12248830.119999999</v>
      </c>
      <c r="D268" s="159"/>
      <c r="E268" s="160"/>
      <c r="F268" s="135"/>
      <c r="G268" s="135"/>
    </row>
    <row r="269" spans="2:7" ht="18" customHeight="1" thickBot="1" x14ac:dyDescent="0.3">
      <c r="B269" s="180" t="s">
        <v>470</v>
      </c>
      <c r="C269" s="180">
        <v>5000000</v>
      </c>
      <c r="D269" s="166"/>
      <c r="E269" s="167"/>
      <c r="F269" s="135"/>
      <c r="G269" s="135"/>
    </row>
    <row r="270" spans="2:7" x14ac:dyDescent="0.25">
      <c r="D270" s="133"/>
      <c r="E270" s="134"/>
      <c r="F270" s="135"/>
      <c r="G270" s="135"/>
    </row>
    <row r="271" spans="2:7" x14ac:dyDescent="0.25">
      <c r="D271" s="133"/>
      <c r="E271" s="134"/>
      <c r="F271" s="135"/>
      <c r="G271" s="135"/>
    </row>
    <row r="272" spans="2:7" x14ac:dyDescent="0.25">
      <c r="D272" s="133"/>
      <c r="E272" s="134"/>
      <c r="F272" s="135"/>
      <c r="G272" s="135"/>
    </row>
    <row r="273" spans="4:7" x14ac:dyDescent="0.25">
      <c r="D273" s="133"/>
      <c r="E273" s="134"/>
      <c r="F273" s="135"/>
      <c r="G273" s="135"/>
    </row>
    <row r="274" spans="4:7" x14ac:dyDescent="0.25">
      <c r="D274" s="133"/>
      <c r="E274" s="134"/>
      <c r="F274" s="135"/>
      <c r="G274" s="135"/>
    </row>
    <row r="275" spans="4:7" x14ac:dyDescent="0.25">
      <c r="D275" s="133"/>
      <c r="E275" s="134"/>
      <c r="F275" s="135"/>
      <c r="G275" s="135"/>
    </row>
    <row r="276" spans="4:7" x14ac:dyDescent="0.25">
      <c r="D276" s="133"/>
      <c r="E276" s="134"/>
      <c r="F276" s="135"/>
      <c r="G276" s="135"/>
    </row>
    <row r="277" spans="4:7" x14ac:dyDescent="0.25">
      <c r="D277" s="133"/>
      <c r="E277" s="134"/>
      <c r="F277" s="135"/>
      <c r="G277" s="135"/>
    </row>
    <row r="278" spans="4:7" x14ac:dyDescent="0.25">
      <c r="D278" s="133"/>
      <c r="E278" s="134"/>
      <c r="F278" s="135"/>
      <c r="G278" s="135"/>
    </row>
    <row r="279" spans="4:7" x14ac:dyDescent="0.25">
      <c r="D279" s="133"/>
      <c r="E279" s="134"/>
      <c r="F279" s="135"/>
      <c r="G279" s="135"/>
    </row>
    <row r="280" spans="4:7" x14ac:dyDescent="0.25">
      <c r="D280" s="133"/>
      <c r="E280" s="134"/>
      <c r="F280" s="135"/>
      <c r="G280" s="135"/>
    </row>
    <row r="281" spans="4:7" x14ac:dyDescent="0.25">
      <c r="D281" s="133"/>
      <c r="E281" s="134"/>
      <c r="F281" s="135"/>
      <c r="G281" s="135"/>
    </row>
    <row r="282" spans="4:7" x14ac:dyDescent="0.25">
      <c r="D282" s="133"/>
      <c r="E282" s="134"/>
      <c r="F282" s="135"/>
      <c r="G282" s="135"/>
    </row>
    <row r="283" spans="4:7" x14ac:dyDescent="0.25">
      <c r="D283" s="133"/>
      <c r="E283" s="134"/>
      <c r="F283" s="135"/>
      <c r="G283" s="135"/>
    </row>
    <row r="284" spans="4:7" x14ac:dyDescent="0.25">
      <c r="D284" s="133"/>
      <c r="E284" s="134"/>
      <c r="F284" s="135"/>
      <c r="G284" s="135"/>
    </row>
    <row r="285" spans="4:7" x14ac:dyDescent="0.25">
      <c r="D285" s="133"/>
      <c r="E285" s="134"/>
      <c r="F285" s="135"/>
      <c r="G285" s="135"/>
    </row>
    <row r="286" spans="4:7" x14ac:dyDescent="0.25">
      <c r="D286" s="133"/>
      <c r="E286" s="134"/>
      <c r="F286" s="135"/>
      <c r="G286" s="135"/>
    </row>
    <row r="287" spans="4:7" x14ac:dyDescent="0.25">
      <c r="D287" s="133"/>
      <c r="E287" s="134"/>
      <c r="F287" s="135"/>
      <c r="G287" s="135"/>
    </row>
    <row r="288" spans="4:7" x14ac:dyDescent="0.25">
      <c r="D288" s="133"/>
      <c r="E288" s="134"/>
      <c r="F288" s="135"/>
      <c r="G288" s="135"/>
    </row>
    <row r="289" spans="4:7" x14ac:dyDescent="0.25">
      <c r="D289" s="133"/>
      <c r="E289" s="134"/>
      <c r="F289" s="135"/>
      <c r="G289" s="135"/>
    </row>
    <row r="290" spans="4:7" x14ac:dyDescent="0.25">
      <c r="D290" s="133"/>
      <c r="E290" s="134"/>
      <c r="F290" s="135"/>
      <c r="G290" s="135"/>
    </row>
    <row r="291" spans="4:7" x14ac:dyDescent="0.25">
      <c r="D291" s="133"/>
      <c r="E291" s="134"/>
      <c r="F291" s="135"/>
      <c r="G291" s="135"/>
    </row>
    <row r="292" spans="4:7" x14ac:dyDescent="0.25">
      <c r="D292" s="133"/>
      <c r="E292" s="134"/>
      <c r="F292" s="135"/>
      <c r="G292" s="135"/>
    </row>
    <row r="293" spans="4:7" x14ac:dyDescent="0.25">
      <c r="D293" s="133"/>
      <c r="E293" s="134"/>
      <c r="F293" s="135"/>
      <c r="G293" s="135"/>
    </row>
    <row r="294" spans="4:7" x14ac:dyDescent="0.25">
      <c r="D294" s="133"/>
      <c r="E294" s="134"/>
      <c r="F294" s="135"/>
      <c r="G294" s="135"/>
    </row>
    <row r="295" spans="4:7" x14ac:dyDescent="0.25">
      <c r="D295" s="133"/>
      <c r="E295" s="134"/>
      <c r="F295" s="135"/>
      <c r="G295" s="135"/>
    </row>
    <row r="296" spans="4:7" x14ac:dyDescent="0.25">
      <c r="E296" s="46"/>
    </row>
    <row r="297" spans="4:7" x14ac:dyDescent="0.25">
      <c r="E297" s="46"/>
    </row>
  </sheetData>
  <sheetProtection algorithmName="SHA-512" hashValue="/kHoDD9L56hyR6ht/zE6EyL9gvhQryUZIgVwpZPLjN+E9ob3Aa8jdD0lHWbuRNoe1w1P6CgY2C5ikuzOp/+AFg==" saltValue="cyAvvOwJWLk5zk0C+a6F4A==" spinCount="100000" sheet="1" objects="1" scenarios="1"/>
  <pageMargins left="0.7" right="0.7" top="0.75" bottom="0.75" header="0.3" footer="0.3"/>
  <pageSetup paperSize="9" scale="85" orientation="landscape" r:id="rId2"/>
  <drawing r:id="rId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árok11"/>
  <dimension ref="A1"/>
  <sheetViews>
    <sheetView zoomScale="75" zoomScaleNormal="75" workbookViewId="0">
      <pane ySplit="18" topLeftCell="A19" activePane="bottomLeft" state="frozen"/>
      <selection activeCell="B114" sqref="B114"/>
      <selection pane="bottomLeft" activeCell="AB61" sqref="AB61"/>
    </sheetView>
  </sheetViews>
  <sheetFormatPr defaultColWidth="8.85546875" defaultRowHeight="15" x14ac:dyDescent="0.25"/>
  <cols>
    <col min="1" max="1" width="4.140625" style="9" customWidth="1"/>
    <col min="2" max="16384" width="8.85546875" style="9"/>
  </cols>
  <sheetData/>
  <sheetProtection algorithmName="SHA-512" hashValue="f8TuLDnz/ZyBCTD8igQRmsvTCplGMui1cc6awb2NRsfUxccdfbzVttvZofcFPTBrYK/mHszrbb0LcloLcC2uvw==" saltValue="MW7MPNbue3QBJ6wU2epffg==" spinCount="100000" sheet="1" selectLockedCells="1" autoFilter="0" pivotTables="0" selectUnlockedCells="1"/>
  <pageMargins left="0.7" right="0.7" top="0.75" bottom="0.75" header="0.3" footer="0.3"/>
  <drawing r:id="rId1"/>
  <extLst>
    <ext xmlns:x14="http://schemas.microsoft.com/office/spreadsheetml/2009/9/main" uri="{A8765BA9-456A-4dab-B4F3-ACF838C121DE}">
      <x14:slicerList>
        <x14:slicer r:id="rId2"/>
      </x14:slicerList>
    </ext>
  </extLst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3:C441"/>
  <sheetViews>
    <sheetView showGridLines="0" zoomScale="75" zoomScaleNormal="75" workbookViewId="0">
      <pane ySplit="21" topLeftCell="A22" activePane="bottomLeft" state="frozen"/>
      <selection pane="bottomLeft" activeCell="B27" sqref="B27"/>
    </sheetView>
  </sheetViews>
  <sheetFormatPr defaultColWidth="8.85546875" defaultRowHeight="15" x14ac:dyDescent="0.25"/>
  <cols>
    <col min="2" max="2" width="135.85546875" style="21" customWidth="1"/>
    <col min="3" max="3" width="60.42578125" customWidth="1"/>
  </cols>
  <sheetData>
    <row r="23" spans="2:3" ht="15.75" thickBot="1" x14ac:dyDescent="0.3"/>
    <row r="24" spans="2:3" ht="19.5" thickTop="1" x14ac:dyDescent="0.3">
      <c r="B24" s="110" t="s">
        <v>145</v>
      </c>
      <c r="C24" s="102" t="s">
        <v>469</v>
      </c>
    </row>
    <row r="25" spans="2:3" x14ac:dyDescent="0.25">
      <c r="B25" s="103" t="s">
        <v>463</v>
      </c>
      <c r="C25" s="116">
        <v>10446608</v>
      </c>
    </row>
    <row r="26" spans="2:3" x14ac:dyDescent="0.25">
      <c r="B26" s="103" t="s">
        <v>279</v>
      </c>
      <c r="C26" s="116">
        <v>10446608</v>
      </c>
    </row>
    <row r="27" spans="2:3" x14ac:dyDescent="0.25">
      <c r="B27" s="103" t="s">
        <v>464</v>
      </c>
      <c r="C27" s="116">
        <v>45754110.57</v>
      </c>
    </row>
    <row r="28" spans="2:3" x14ac:dyDescent="0.25">
      <c r="B28" s="103" t="s">
        <v>224</v>
      </c>
      <c r="C28" s="116">
        <v>2910000</v>
      </c>
    </row>
    <row r="29" spans="2:3" x14ac:dyDescent="0.25">
      <c r="B29" s="103" t="s">
        <v>309</v>
      </c>
      <c r="C29" s="116">
        <v>5114762.99</v>
      </c>
    </row>
    <row r="30" spans="2:3" x14ac:dyDescent="0.25">
      <c r="B30" s="103" t="s">
        <v>296</v>
      </c>
      <c r="C30" s="116">
        <v>5939528</v>
      </c>
    </row>
    <row r="31" spans="2:3" x14ac:dyDescent="0.25">
      <c r="B31" s="103" t="s">
        <v>299</v>
      </c>
      <c r="C31" s="116">
        <v>2500000</v>
      </c>
    </row>
    <row r="32" spans="2:3" ht="30" x14ac:dyDescent="0.25">
      <c r="B32" s="103" t="s">
        <v>318</v>
      </c>
      <c r="C32" s="116">
        <v>7000000</v>
      </c>
    </row>
    <row r="33" spans="2:3" x14ac:dyDescent="0.25">
      <c r="B33" s="103" t="s">
        <v>320</v>
      </c>
      <c r="C33" s="116">
        <v>12750000</v>
      </c>
    </row>
    <row r="34" spans="2:3" x14ac:dyDescent="0.25">
      <c r="B34" s="103" t="s">
        <v>348</v>
      </c>
      <c r="C34" s="116"/>
    </row>
    <row r="35" spans="2:3" x14ac:dyDescent="0.25">
      <c r="B35" s="103" t="s">
        <v>345</v>
      </c>
      <c r="C35" s="116">
        <v>1080000</v>
      </c>
    </row>
    <row r="36" spans="2:3" x14ac:dyDescent="0.25">
      <c r="B36" s="103" t="s">
        <v>494</v>
      </c>
      <c r="C36" s="116">
        <v>5067906</v>
      </c>
    </row>
    <row r="37" spans="2:3" x14ac:dyDescent="0.25">
      <c r="B37" s="103" t="s">
        <v>496</v>
      </c>
      <c r="C37" s="116">
        <v>3391913.58</v>
      </c>
    </row>
    <row r="38" spans="2:3" x14ac:dyDescent="0.25">
      <c r="B38" s="103" t="s">
        <v>462</v>
      </c>
      <c r="C38" s="116">
        <v>35609202</v>
      </c>
    </row>
    <row r="39" spans="2:3" x14ac:dyDescent="0.25">
      <c r="B39" s="103" t="s">
        <v>216</v>
      </c>
      <c r="C39" s="116">
        <v>25000000</v>
      </c>
    </row>
    <row r="40" spans="2:3" x14ac:dyDescent="0.25">
      <c r="B40" s="103" t="s">
        <v>277</v>
      </c>
      <c r="C40" s="116">
        <v>1144740</v>
      </c>
    </row>
    <row r="41" spans="2:3" x14ac:dyDescent="0.25">
      <c r="B41" s="103" t="s">
        <v>308</v>
      </c>
      <c r="C41" s="116">
        <v>2772698</v>
      </c>
    </row>
    <row r="42" spans="2:3" x14ac:dyDescent="0.25">
      <c r="B42" s="103" t="s">
        <v>336</v>
      </c>
      <c r="C42" s="116">
        <v>691764</v>
      </c>
    </row>
    <row r="43" spans="2:3" x14ac:dyDescent="0.25">
      <c r="B43" s="103" t="s">
        <v>528</v>
      </c>
      <c r="C43" s="116">
        <v>6000000</v>
      </c>
    </row>
    <row r="44" spans="2:3" x14ac:dyDescent="0.25">
      <c r="B44" s="103" t="s">
        <v>465</v>
      </c>
      <c r="C44" s="116">
        <v>78983434.769999996</v>
      </c>
    </row>
    <row r="45" spans="2:3" x14ac:dyDescent="0.25">
      <c r="B45" s="103" t="s">
        <v>37</v>
      </c>
      <c r="C45" s="116">
        <v>25400764.199999999</v>
      </c>
    </row>
    <row r="46" spans="2:3" x14ac:dyDescent="0.25">
      <c r="B46" s="103" t="s">
        <v>49</v>
      </c>
      <c r="C46" s="116">
        <v>13247802.02</v>
      </c>
    </row>
    <row r="47" spans="2:3" x14ac:dyDescent="0.25">
      <c r="B47" s="103" t="s">
        <v>219</v>
      </c>
      <c r="C47" s="116">
        <v>4250000</v>
      </c>
    </row>
    <row r="48" spans="2:3" x14ac:dyDescent="0.25">
      <c r="B48" s="103" t="s">
        <v>238</v>
      </c>
      <c r="C48" s="116">
        <v>13963734.189999999</v>
      </c>
    </row>
    <row r="49" spans="2:3" x14ac:dyDescent="0.25">
      <c r="B49" s="103" t="s">
        <v>221</v>
      </c>
      <c r="C49" s="116">
        <v>1674500</v>
      </c>
    </row>
    <row r="50" spans="2:3" x14ac:dyDescent="0.25">
      <c r="B50" s="103" t="s">
        <v>133</v>
      </c>
      <c r="C50" s="116">
        <v>5919898.3600000003</v>
      </c>
    </row>
    <row r="51" spans="2:3" x14ac:dyDescent="0.25">
      <c r="B51" s="103" t="s">
        <v>135</v>
      </c>
      <c r="C51" s="116">
        <v>12733000</v>
      </c>
    </row>
    <row r="52" spans="2:3" ht="15.75" thickBot="1" x14ac:dyDescent="0.3">
      <c r="B52" s="115" t="s">
        <v>292</v>
      </c>
      <c r="C52" s="117">
        <v>1793736</v>
      </c>
    </row>
    <row r="53" spans="2:3" ht="15.75" thickTop="1" x14ac:dyDescent="0.25">
      <c r="B53"/>
    </row>
    <row r="54" spans="2:3" x14ac:dyDescent="0.25">
      <c r="B54"/>
    </row>
    <row r="55" spans="2:3" x14ac:dyDescent="0.25">
      <c r="B55"/>
    </row>
    <row r="56" spans="2:3" x14ac:dyDescent="0.25">
      <c r="B56"/>
    </row>
    <row r="57" spans="2:3" x14ac:dyDescent="0.25">
      <c r="B57"/>
    </row>
    <row r="58" spans="2:3" x14ac:dyDescent="0.25">
      <c r="B58"/>
    </row>
    <row r="59" spans="2:3" x14ac:dyDescent="0.25">
      <c r="B59"/>
    </row>
    <row r="60" spans="2:3" x14ac:dyDescent="0.25">
      <c r="B60"/>
    </row>
    <row r="61" spans="2:3" x14ac:dyDescent="0.25">
      <c r="B61"/>
    </row>
    <row r="62" spans="2:3" x14ac:dyDescent="0.25">
      <c r="B62"/>
    </row>
    <row r="63" spans="2:3" x14ac:dyDescent="0.25">
      <c r="B63"/>
    </row>
    <row r="64" spans="2:3" x14ac:dyDescent="0.25">
      <c r="B64"/>
    </row>
    <row r="65" spans="2:2" x14ac:dyDescent="0.25">
      <c r="B65"/>
    </row>
    <row r="66" spans="2:2" x14ac:dyDescent="0.25">
      <c r="B66"/>
    </row>
    <row r="67" spans="2:2" x14ac:dyDescent="0.25">
      <c r="B67"/>
    </row>
    <row r="68" spans="2:2" x14ac:dyDescent="0.25">
      <c r="B68"/>
    </row>
    <row r="69" spans="2:2" x14ac:dyDescent="0.25">
      <c r="B69"/>
    </row>
    <row r="70" spans="2:2" x14ac:dyDescent="0.25">
      <c r="B70"/>
    </row>
    <row r="71" spans="2:2" x14ac:dyDescent="0.25">
      <c r="B71"/>
    </row>
    <row r="72" spans="2:2" x14ac:dyDescent="0.25">
      <c r="B72"/>
    </row>
    <row r="73" spans="2:2" x14ac:dyDescent="0.25">
      <c r="B73"/>
    </row>
    <row r="74" spans="2:2" x14ac:dyDescent="0.25">
      <c r="B74"/>
    </row>
    <row r="75" spans="2:2" x14ac:dyDescent="0.25">
      <c r="B75"/>
    </row>
    <row r="76" spans="2:2" x14ac:dyDescent="0.25">
      <c r="B76"/>
    </row>
    <row r="77" spans="2:2" x14ac:dyDescent="0.25">
      <c r="B77"/>
    </row>
    <row r="78" spans="2:2" x14ac:dyDescent="0.25">
      <c r="B78"/>
    </row>
    <row r="79" spans="2:2" x14ac:dyDescent="0.25">
      <c r="B79"/>
    </row>
    <row r="80" spans="2:2" x14ac:dyDescent="0.25">
      <c r="B80"/>
    </row>
    <row r="81" spans="2:2" x14ac:dyDescent="0.25">
      <c r="B81"/>
    </row>
    <row r="82" spans="2:2" x14ac:dyDescent="0.25">
      <c r="B82"/>
    </row>
    <row r="83" spans="2:2" x14ac:dyDescent="0.25">
      <c r="B83"/>
    </row>
    <row r="84" spans="2:2" x14ac:dyDescent="0.25">
      <c r="B84"/>
    </row>
    <row r="85" spans="2:2" x14ac:dyDescent="0.25">
      <c r="B85"/>
    </row>
    <row r="86" spans="2:2" x14ac:dyDescent="0.25">
      <c r="B86"/>
    </row>
    <row r="87" spans="2:2" x14ac:dyDescent="0.25">
      <c r="B87"/>
    </row>
    <row r="88" spans="2:2" x14ac:dyDescent="0.25">
      <c r="B88"/>
    </row>
    <row r="89" spans="2:2" x14ac:dyDescent="0.25">
      <c r="B89"/>
    </row>
    <row r="90" spans="2:2" x14ac:dyDescent="0.25">
      <c r="B90"/>
    </row>
    <row r="91" spans="2:2" x14ac:dyDescent="0.25">
      <c r="B91"/>
    </row>
    <row r="92" spans="2:2" x14ac:dyDescent="0.25">
      <c r="B92"/>
    </row>
    <row r="93" spans="2:2" x14ac:dyDescent="0.25">
      <c r="B93"/>
    </row>
    <row r="94" spans="2:2" x14ac:dyDescent="0.25">
      <c r="B94"/>
    </row>
    <row r="95" spans="2:2" x14ac:dyDescent="0.25">
      <c r="B95"/>
    </row>
    <row r="96" spans="2:2" x14ac:dyDescent="0.25">
      <c r="B96"/>
    </row>
    <row r="97" spans="2:2" x14ac:dyDescent="0.25">
      <c r="B97"/>
    </row>
    <row r="98" spans="2:2" x14ac:dyDescent="0.25">
      <c r="B98"/>
    </row>
    <row r="99" spans="2:2" x14ac:dyDescent="0.25">
      <c r="B99"/>
    </row>
    <row r="100" spans="2:2" x14ac:dyDescent="0.25">
      <c r="B100"/>
    </row>
    <row r="101" spans="2:2" x14ac:dyDescent="0.25">
      <c r="B101"/>
    </row>
    <row r="102" spans="2:2" x14ac:dyDescent="0.25">
      <c r="B102"/>
    </row>
    <row r="103" spans="2:2" x14ac:dyDescent="0.25">
      <c r="B103"/>
    </row>
    <row r="104" spans="2:2" x14ac:dyDescent="0.25">
      <c r="B104"/>
    </row>
    <row r="105" spans="2:2" x14ac:dyDescent="0.25">
      <c r="B105"/>
    </row>
    <row r="106" spans="2:2" x14ac:dyDescent="0.25">
      <c r="B106"/>
    </row>
    <row r="107" spans="2:2" x14ac:dyDescent="0.25">
      <c r="B107"/>
    </row>
    <row r="108" spans="2:2" x14ac:dyDescent="0.25">
      <c r="B108"/>
    </row>
    <row r="109" spans="2:2" x14ac:dyDescent="0.25">
      <c r="B109"/>
    </row>
    <row r="110" spans="2:2" x14ac:dyDescent="0.25">
      <c r="B110"/>
    </row>
    <row r="111" spans="2:2" x14ac:dyDescent="0.25">
      <c r="B111"/>
    </row>
    <row r="112" spans="2:2" x14ac:dyDescent="0.25">
      <c r="B112"/>
    </row>
    <row r="113" spans="2:2" x14ac:dyDescent="0.25">
      <c r="B113"/>
    </row>
    <row r="114" spans="2:2" x14ac:dyDescent="0.25">
      <c r="B114"/>
    </row>
    <row r="115" spans="2:2" x14ac:dyDescent="0.25">
      <c r="B115"/>
    </row>
    <row r="116" spans="2:2" x14ac:dyDescent="0.25">
      <c r="B116"/>
    </row>
    <row r="117" spans="2:2" x14ac:dyDescent="0.25">
      <c r="B117"/>
    </row>
    <row r="118" spans="2:2" x14ac:dyDescent="0.25">
      <c r="B118"/>
    </row>
    <row r="119" spans="2:2" x14ac:dyDescent="0.25">
      <c r="B119"/>
    </row>
    <row r="120" spans="2:2" x14ac:dyDescent="0.25">
      <c r="B120"/>
    </row>
    <row r="121" spans="2:2" x14ac:dyDescent="0.25">
      <c r="B121"/>
    </row>
    <row r="122" spans="2:2" x14ac:dyDescent="0.25">
      <c r="B122"/>
    </row>
    <row r="123" spans="2:2" x14ac:dyDescent="0.25">
      <c r="B123"/>
    </row>
    <row r="124" spans="2:2" x14ac:dyDescent="0.25">
      <c r="B124"/>
    </row>
    <row r="125" spans="2:2" x14ac:dyDescent="0.25">
      <c r="B125"/>
    </row>
    <row r="126" spans="2:2" x14ac:dyDescent="0.25">
      <c r="B126"/>
    </row>
    <row r="127" spans="2:2" x14ac:dyDescent="0.25">
      <c r="B127"/>
    </row>
    <row r="128" spans="2:2" x14ac:dyDescent="0.25">
      <c r="B128"/>
    </row>
    <row r="129" spans="2:2" x14ac:dyDescent="0.25">
      <c r="B129"/>
    </row>
    <row r="130" spans="2:2" x14ac:dyDescent="0.25">
      <c r="B130"/>
    </row>
    <row r="131" spans="2:2" x14ac:dyDescent="0.25">
      <c r="B131"/>
    </row>
    <row r="132" spans="2:2" x14ac:dyDescent="0.25">
      <c r="B132"/>
    </row>
    <row r="133" spans="2:2" x14ac:dyDescent="0.25">
      <c r="B133"/>
    </row>
    <row r="134" spans="2:2" x14ac:dyDescent="0.25">
      <c r="B134"/>
    </row>
    <row r="135" spans="2:2" x14ac:dyDescent="0.25">
      <c r="B135"/>
    </row>
    <row r="136" spans="2:2" x14ac:dyDescent="0.25">
      <c r="B136"/>
    </row>
    <row r="137" spans="2:2" x14ac:dyDescent="0.25">
      <c r="B137"/>
    </row>
    <row r="138" spans="2:2" x14ac:dyDescent="0.25">
      <c r="B138"/>
    </row>
    <row r="139" spans="2:2" x14ac:dyDescent="0.25">
      <c r="B139"/>
    </row>
    <row r="140" spans="2:2" x14ac:dyDescent="0.25">
      <c r="B140"/>
    </row>
    <row r="141" spans="2:2" x14ac:dyDescent="0.25">
      <c r="B141"/>
    </row>
    <row r="142" spans="2:2" x14ac:dyDescent="0.25">
      <c r="B142"/>
    </row>
    <row r="143" spans="2:2" x14ac:dyDescent="0.25">
      <c r="B143"/>
    </row>
    <row r="144" spans="2:2" x14ac:dyDescent="0.25">
      <c r="B144"/>
    </row>
    <row r="145" spans="2:2" x14ac:dyDescent="0.25">
      <c r="B145"/>
    </row>
    <row r="146" spans="2:2" x14ac:dyDescent="0.25">
      <c r="B146"/>
    </row>
    <row r="147" spans="2:2" x14ac:dyDescent="0.25">
      <c r="B147"/>
    </row>
    <row r="148" spans="2:2" x14ac:dyDescent="0.25">
      <c r="B148"/>
    </row>
    <row r="149" spans="2:2" x14ac:dyDescent="0.25">
      <c r="B149"/>
    </row>
    <row r="150" spans="2:2" x14ac:dyDescent="0.25">
      <c r="B150"/>
    </row>
    <row r="151" spans="2:2" x14ac:dyDescent="0.25">
      <c r="B151"/>
    </row>
    <row r="152" spans="2:2" x14ac:dyDescent="0.25">
      <c r="B152"/>
    </row>
    <row r="153" spans="2:2" x14ac:dyDescent="0.25">
      <c r="B153"/>
    </row>
    <row r="154" spans="2:2" x14ac:dyDescent="0.25">
      <c r="B154"/>
    </row>
    <row r="155" spans="2:2" x14ac:dyDescent="0.25">
      <c r="B155"/>
    </row>
    <row r="156" spans="2:2" ht="15.75" thickBot="1" x14ac:dyDescent="0.3">
      <c r="B156"/>
    </row>
    <row r="157" spans="2:2" ht="15.75" thickTop="1" x14ac:dyDescent="0.25">
      <c r="B157"/>
    </row>
    <row r="158" spans="2:2" x14ac:dyDescent="0.25">
      <c r="B158"/>
    </row>
    <row r="159" spans="2:2" x14ac:dyDescent="0.25">
      <c r="B159"/>
    </row>
    <row r="160" spans="2:2" x14ac:dyDescent="0.25">
      <c r="B160"/>
    </row>
    <row r="161" spans="2:2" x14ac:dyDescent="0.25">
      <c r="B161"/>
    </row>
    <row r="162" spans="2:2" x14ac:dyDescent="0.25">
      <c r="B162"/>
    </row>
    <row r="163" spans="2:2" x14ac:dyDescent="0.25">
      <c r="B163"/>
    </row>
    <row r="164" spans="2:2" x14ac:dyDescent="0.25">
      <c r="B164"/>
    </row>
    <row r="165" spans="2:2" x14ac:dyDescent="0.25">
      <c r="B165"/>
    </row>
    <row r="166" spans="2:2" x14ac:dyDescent="0.25">
      <c r="B166"/>
    </row>
    <row r="167" spans="2:2" x14ac:dyDescent="0.25">
      <c r="B167"/>
    </row>
    <row r="168" spans="2:2" x14ac:dyDescent="0.25">
      <c r="B168"/>
    </row>
    <row r="169" spans="2:2" x14ac:dyDescent="0.25">
      <c r="B169"/>
    </row>
    <row r="170" spans="2:2" x14ac:dyDescent="0.25">
      <c r="B170"/>
    </row>
    <row r="171" spans="2:2" x14ac:dyDescent="0.25">
      <c r="B171"/>
    </row>
    <row r="172" spans="2:2" x14ac:dyDescent="0.25">
      <c r="B172"/>
    </row>
    <row r="173" spans="2:2" x14ac:dyDescent="0.25">
      <c r="B173"/>
    </row>
    <row r="174" spans="2:2" x14ac:dyDescent="0.25">
      <c r="B174"/>
    </row>
    <row r="175" spans="2:2" x14ac:dyDescent="0.25">
      <c r="B175"/>
    </row>
    <row r="176" spans="2:2" x14ac:dyDescent="0.25">
      <c r="B176"/>
    </row>
    <row r="177" spans="2:2" x14ac:dyDescent="0.25">
      <c r="B177"/>
    </row>
    <row r="178" spans="2:2" x14ac:dyDescent="0.25">
      <c r="B178"/>
    </row>
    <row r="179" spans="2:2" x14ac:dyDescent="0.25">
      <c r="B179"/>
    </row>
    <row r="180" spans="2:2" x14ac:dyDescent="0.25">
      <c r="B180"/>
    </row>
    <row r="181" spans="2:2" x14ac:dyDescent="0.25">
      <c r="B181"/>
    </row>
    <row r="182" spans="2:2" x14ac:dyDescent="0.25">
      <c r="B182"/>
    </row>
    <row r="183" spans="2:2" x14ac:dyDescent="0.25">
      <c r="B183"/>
    </row>
    <row r="184" spans="2:2" x14ac:dyDescent="0.25">
      <c r="B184"/>
    </row>
    <row r="185" spans="2:2" x14ac:dyDescent="0.25">
      <c r="B185"/>
    </row>
    <row r="186" spans="2:2" x14ac:dyDescent="0.25">
      <c r="B186"/>
    </row>
    <row r="187" spans="2:2" x14ac:dyDescent="0.25">
      <c r="B187"/>
    </row>
    <row r="188" spans="2:2" x14ac:dyDescent="0.25">
      <c r="B188"/>
    </row>
    <row r="189" spans="2:2" x14ac:dyDescent="0.25">
      <c r="B189"/>
    </row>
    <row r="190" spans="2:2" x14ac:dyDescent="0.25">
      <c r="B190"/>
    </row>
    <row r="191" spans="2:2" x14ac:dyDescent="0.25">
      <c r="B191"/>
    </row>
    <row r="192" spans="2:2" x14ac:dyDescent="0.25">
      <c r="B192"/>
    </row>
    <row r="193" spans="2:2" x14ac:dyDescent="0.25">
      <c r="B193"/>
    </row>
    <row r="194" spans="2:2" x14ac:dyDescent="0.25">
      <c r="B194"/>
    </row>
    <row r="195" spans="2:2" x14ac:dyDescent="0.25">
      <c r="B195"/>
    </row>
    <row r="196" spans="2:2" x14ac:dyDescent="0.25">
      <c r="B196"/>
    </row>
    <row r="197" spans="2:2" x14ac:dyDescent="0.25">
      <c r="B197"/>
    </row>
    <row r="198" spans="2:2" x14ac:dyDescent="0.25">
      <c r="B198"/>
    </row>
    <row r="199" spans="2:2" x14ac:dyDescent="0.25">
      <c r="B199"/>
    </row>
    <row r="200" spans="2:2" x14ac:dyDescent="0.25">
      <c r="B200"/>
    </row>
    <row r="201" spans="2:2" x14ac:dyDescent="0.25">
      <c r="B201"/>
    </row>
    <row r="202" spans="2:2" x14ac:dyDescent="0.25">
      <c r="B202"/>
    </row>
    <row r="203" spans="2:2" x14ac:dyDescent="0.25">
      <c r="B203"/>
    </row>
    <row r="204" spans="2:2" x14ac:dyDescent="0.25">
      <c r="B204"/>
    </row>
    <row r="205" spans="2:2" x14ac:dyDescent="0.25">
      <c r="B205"/>
    </row>
    <row r="206" spans="2:2" x14ac:dyDescent="0.25">
      <c r="B206"/>
    </row>
    <row r="207" spans="2:2" x14ac:dyDescent="0.25">
      <c r="B207"/>
    </row>
    <row r="208" spans="2:2" x14ac:dyDescent="0.25">
      <c r="B208"/>
    </row>
    <row r="209" spans="2:2" x14ac:dyDescent="0.25">
      <c r="B209"/>
    </row>
    <row r="210" spans="2:2" x14ac:dyDescent="0.25">
      <c r="B210"/>
    </row>
    <row r="211" spans="2:2" x14ac:dyDescent="0.25">
      <c r="B211"/>
    </row>
    <row r="212" spans="2:2" x14ac:dyDescent="0.25">
      <c r="B212"/>
    </row>
    <row r="213" spans="2:2" x14ac:dyDescent="0.25">
      <c r="B213"/>
    </row>
    <row r="214" spans="2:2" x14ac:dyDescent="0.25">
      <c r="B214"/>
    </row>
    <row r="215" spans="2:2" x14ac:dyDescent="0.25">
      <c r="B215"/>
    </row>
    <row r="216" spans="2:2" x14ac:dyDescent="0.25">
      <c r="B216"/>
    </row>
    <row r="217" spans="2:2" x14ac:dyDescent="0.25">
      <c r="B217"/>
    </row>
    <row r="218" spans="2:2" x14ac:dyDescent="0.25">
      <c r="B218"/>
    </row>
    <row r="219" spans="2:2" x14ac:dyDescent="0.25">
      <c r="B219"/>
    </row>
    <row r="220" spans="2:2" x14ac:dyDescent="0.25">
      <c r="B220"/>
    </row>
    <row r="221" spans="2:2" x14ac:dyDescent="0.25">
      <c r="B221"/>
    </row>
    <row r="222" spans="2:2" x14ac:dyDescent="0.25">
      <c r="B222"/>
    </row>
    <row r="223" spans="2:2" x14ac:dyDescent="0.25">
      <c r="B223"/>
    </row>
    <row r="224" spans="2:2" x14ac:dyDescent="0.25">
      <c r="B224"/>
    </row>
    <row r="225" spans="2:2" x14ac:dyDescent="0.25">
      <c r="B225"/>
    </row>
    <row r="226" spans="2:2" x14ac:dyDescent="0.25">
      <c r="B226"/>
    </row>
    <row r="227" spans="2:2" x14ac:dyDescent="0.25">
      <c r="B227"/>
    </row>
    <row r="228" spans="2:2" x14ac:dyDescent="0.25">
      <c r="B228"/>
    </row>
    <row r="229" spans="2:2" x14ac:dyDescent="0.25">
      <c r="B229"/>
    </row>
    <row r="230" spans="2:2" x14ac:dyDescent="0.25">
      <c r="B230"/>
    </row>
    <row r="231" spans="2:2" x14ac:dyDescent="0.25">
      <c r="B231"/>
    </row>
    <row r="232" spans="2:2" x14ac:dyDescent="0.25">
      <c r="B232"/>
    </row>
    <row r="233" spans="2:2" x14ac:dyDescent="0.25">
      <c r="B233"/>
    </row>
    <row r="234" spans="2:2" x14ac:dyDescent="0.25">
      <c r="B234"/>
    </row>
    <row r="235" spans="2:2" x14ac:dyDescent="0.25">
      <c r="B235"/>
    </row>
    <row r="236" spans="2:2" x14ac:dyDescent="0.25">
      <c r="B236"/>
    </row>
    <row r="237" spans="2:2" x14ac:dyDescent="0.25">
      <c r="B237"/>
    </row>
    <row r="238" spans="2:2" x14ac:dyDescent="0.25">
      <c r="B238"/>
    </row>
    <row r="239" spans="2:2" x14ac:dyDescent="0.25">
      <c r="B239"/>
    </row>
    <row r="240" spans="2:2" x14ac:dyDescent="0.25">
      <c r="B240"/>
    </row>
    <row r="241" spans="2:2" x14ac:dyDescent="0.25">
      <c r="B241"/>
    </row>
    <row r="242" spans="2:2" x14ac:dyDescent="0.25">
      <c r="B242"/>
    </row>
    <row r="243" spans="2:2" x14ac:dyDescent="0.25">
      <c r="B243"/>
    </row>
    <row r="244" spans="2:2" x14ac:dyDescent="0.25">
      <c r="B244"/>
    </row>
    <row r="245" spans="2:2" x14ac:dyDescent="0.25">
      <c r="B245"/>
    </row>
    <row r="246" spans="2:2" x14ac:dyDescent="0.25">
      <c r="B246"/>
    </row>
    <row r="247" spans="2:2" x14ac:dyDescent="0.25">
      <c r="B247"/>
    </row>
    <row r="248" spans="2:2" x14ac:dyDescent="0.25">
      <c r="B248"/>
    </row>
    <row r="249" spans="2:2" x14ac:dyDescent="0.25">
      <c r="B249"/>
    </row>
    <row r="250" spans="2:2" x14ac:dyDescent="0.25">
      <c r="B250"/>
    </row>
    <row r="251" spans="2:2" x14ac:dyDescent="0.25">
      <c r="B251"/>
    </row>
    <row r="252" spans="2:2" x14ac:dyDescent="0.25">
      <c r="B252"/>
    </row>
    <row r="253" spans="2:2" x14ac:dyDescent="0.25">
      <c r="B253"/>
    </row>
    <row r="254" spans="2:2" x14ac:dyDescent="0.25">
      <c r="B254"/>
    </row>
    <row r="255" spans="2:2" x14ac:dyDescent="0.25">
      <c r="B255"/>
    </row>
    <row r="256" spans="2:2" x14ac:dyDescent="0.25">
      <c r="B256"/>
    </row>
    <row r="257" spans="2:2" x14ac:dyDescent="0.25">
      <c r="B257"/>
    </row>
    <row r="258" spans="2:2" x14ac:dyDescent="0.25">
      <c r="B258"/>
    </row>
    <row r="259" spans="2:2" x14ac:dyDescent="0.25">
      <c r="B259"/>
    </row>
    <row r="260" spans="2:2" x14ac:dyDescent="0.25">
      <c r="B260"/>
    </row>
    <row r="261" spans="2:2" x14ac:dyDescent="0.25">
      <c r="B261"/>
    </row>
    <row r="262" spans="2:2" x14ac:dyDescent="0.25">
      <c r="B262"/>
    </row>
    <row r="263" spans="2:2" x14ac:dyDescent="0.25">
      <c r="B263"/>
    </row>
    <row r="264" spans="2:2" x14ac:dyDescent="0.25">
      <c r="B264"/>
    </row>
    <row r="265" spans="2:2" x14ac:dyDescent="0.25">
      <c r="B265"/>
    </row>
    <row r="266" spans="2:2" x14ac:dyDescent="0.25">
      <c r="B266"/>
    </row>
    <row r="267" spans="2:2" x14ac:dyDescent="0.25">
      <c r="B267"/>
    </row>
    <row r="268" spans="2:2" x14ac:dyDescent="0.25">
      <c r="B268"/>
    </row>
    <row r="269" spans="2:2" x14ac:dyDescent="0.25">
      <c r="B269"/>
    </row>
    <row r="270" spans="2:2" x14ac:dyDescent="0.25">
      <c r="B270"/>
    </row>
    <row r="271" spans="2:2" x14ac:dyDescent="0.25">
      <c r="B271"/>
    </row>
    <row r="272" spans="2:2" x14ac:dyDescent="0.25">
      <c r="B272"/>
    </row>
    <row r="273" spans="2:2" x14ac:dyDescent="0.25">
      <c r="B273"/>
    </row>
    <row r="274" spans="2:2" x14ac:dyDescent="0.25">
      <c r="B274"/>
    </row>
    <row r="275" spans="2:2" x14ac:dyDescent="0.25">
      <c r="B275"/>
    </row>
    <row r="276" spans="2:2" x14ac:dyDescent="0.25">
      <c r="B276"/>
    </row>
    <row r="277" spans="2:2" x14ac:dyDescent="0.25">
      <c r="B277"/>
    </row>
    <row r="278" spans="2:2" x14ac:dyDescent="0.25">
      <c r="B278"/>
    </row>
    <row r="279" spans="2:2" x14ac:dyDescent="0.25">
      <c r="B279"/>
    </row>
    <row r="280" spans="2:2" ht="15.75" thickBot="1" x14ac:dyDescent="0.3">
      <c r="B280"/>
    </row>
    <row r="281" spans="2:2" ht="15.75" thickTop="1" x14ac:dyDescent="0.25">
      <c r="B281"/>
    </row>
    <row r="282" spans="2:2" x14ac:dyDescent="0.25">
      <c r="B282"/>
    </row>
    <row r="283" spans="2:2" x14ac:dyDescent="0.25">
      <c r="B283"/>
    </row>
    <row r="284" spans="2:2" x14ac:dyDescent="0.25">
      <c r="B284"/>
    </row>
    <row r="285" spans="2:2" x14ac:dyDescent="0.25">
      <c r="B285"/>
    </row>
    <row r="286" spans="2:2" x14ac:dyDescent="0.25">
      <c r="B286"/>
    </row>
    <row r="287" spans="2:2" x14ac:dyDescent="0.25">
      <c r="B287"/>
    </row>
    <row r="288" spans="2:2" x14ac:dyDescent="0.25">
      <c r="B288"/>
    </row>
    <row r="289" spans="2:2" x14ac:dyDescent="0.25">
      <c r="B289"/>
    </row>
    <row r="290" spans="2:2" x14ac:dyDescent="0.25">
      <c r="B290"/>
    </row>
    <row r="291" spans="2:2" x14ac:dyDescent="0.25">
      <c r="B291"/>
    </row>
    <row r="292" spans="2:2" x14ac:dyDescent="0.25">
      <c r="B292"/>
    </row>
    <row r="293" spans="2:2" x14ac:dyDescent="0.25">
      <c r="B293"/>
    </row>
    <row r="294" spans="2:2" x14ac:dyDescent="0.25">
      <c r="B294"/>
    </row>
    <row r="295" spans="2:2" x14ac:dyDescent="0.25">
      <c r="B295"/>
    </row>
    <row r="296" spans="2:2" x14ac:dyDescent="0.25">
      <c r="B296"/>
    </row>
    <row r="297" spans="2:2" x14ac:dyDescent="0.25">
      <c r="B297"/>
    </row>
    <row r="298" spans="2:2" x14ac:dyDescent="0.25">
      <c r="B298"/>
    </row>
    <row r="299" spans="2:2" x14ac:dyDescent="0.25">
      <c r="B299"/>
    </row>
    <row r="300" spans="2:2" x14ac:dyDescent="0.25">
      <c r="B300"/>
    </row>
    <row r="301" spans="2:2" x14ac:dyDescent="0.25">
      <c r="B301"/>
    </row>
    <row r="302" spans="2:2" x14ac:dyDescent="0.25">
      <c r="B302"/>
    </row>
    <row r="303" spans="2:2" x14ac:dyDescent="0.25">
      <c r="B303"/>
    </row>
    <row r="304" spans="2:2" x14ac:dyDescent="0.25">
      <c r="B304"/>
    </row>
    <row r="305" spans="2:2" x14ac:dyDescent="0.25">
      <c r="B305"/>
    </row>
    <row r="306" spans="2:2" x14ac:dyDescent="0.25">
      <c r="B306"/>
    </row>
    <row r="307" spans="2:2" x14ac:dyDescent="0.25">
      <c r="B307"/>
    </row>
    <row r="308" spans="2:2" x14ac:dyDescent="0.25">
      <c r="B308"/>
    </row>
    <row r="309" spans="2:2" x14ac:dyDescent="0.25">
      <c r="B309"/>
    </row>
    <row r="310" spans="2:2" x14ac:dyDescent="0.25">
      <c r="B310"/>
    </row>
    <row r="311" spans="2:2" x14ac:dyDescent="0.25">
      <c r="B311"/>
    </row>
    <row r="312" spans="2:2" x14ac:dyDescent="0.25">
      <c r="B312"/>
    </row>
    <row r="313" spans="2:2" x14ac:dyDescent="0.25">
      <c r="B313"/>
    </row>
    <row r="314" spans="2:2" x14ac:dyDescent="0.25">
      <c r="B314"/>
    </row>
    <row r="315" spans="2:2" x14ac:dyDescent="0.25">
      <c r="B315"/>
    </row>
    <row r="316" spans="2:2" x14ac:dyDescent="0.25">
      <c r="B316"/>
    </row>
    <row r="317" spans="2:2" x14ac:dyDescent="0.25">
      <c r="B317"/>
    </row>
    <row r="318" spans="2:2" x14ac:dyDescent="0.25">
      <c r="B318"/>
    </row>
    <row r="319" spans="2:2" x14ac:dyDescent="0.25">
      <c r="B319"/>
    </row>
    <row r="320" spans="2:2" x14ac:dyDescent="0.25">
      <c r="B320"/>
    </row>
    <row r="321" spans="2:2" x14ac:dyDescent="0.25">
      <c r="B321"/>
    </row>
    <row r="322" spans="2:2" x14ac:dyDescent="0.25">
      <c r="B322"/>
    </row>
    <row r="323" spans="2:2" x14ac:dyDescent="0.25">
      <c r="B323"/>
    </row>
    <row r="324" spans="2:2" x14ac:dyDescent="0.25">
      <c r="B324"/>
    </row>
    <row r="325" spans="2:2" x14ac:dyDescent="0.25">
      <c r="B325"/>
    </row>
    <row r="326" spans="2:2" x14ac:dyDescent="0.25">
      <c r="B326"/>
    </row>
    <row r="327" spans="2:2" x14ac:dyDescent="0.25">
      <c r="B327"/>
    </row>
    <row r="328" spans="2:2" x14ac:dyDescent="0.25">
      <c r="B328"/>
    </row>
    <row r="329" spans="2:2" x14ac:dyDescent="0.25">
      <c r="B329"/>
    </row>
    <row r="330" spans="2:2" x14ac:dyDescent="0.25">
      <c r="B330"/>
    </row>
    <row r="331" spans="2:2" x14ac:dyDescent="0.25">
      <c r="B331"/>
    </row>
    <row r="332" spans="2:2" x14ac:dyDescent="0.25">
      <c r="B332"/>
    </row>
    <row r="333" spans="2:2" x14ac:dyDescent="0.25">
      <c r="B333"/>
    </row>
    <row r="334" spans="2:2" x14ac:dyDescent="0.25">
      <c r="B334"/>
    </row>
    <row r="335" spans="2:2" x14ac:dyDescent="0.25">
      <c r="B335"/>
    </row>
    <row r="336" spans="2:2" x14ac:dyDescent="0.25">
      <c r="B336"/>
    </row>
    <row r="337" spans="2:2" x14ac:dyDescent="0.25">
      <c r="B337"/>
    </row>
    <row r="338" spans="2:2" x14ac:dyDescent="0.25">
      <c r="B338"/>
    </row>
    <row r="339" spans="2:2" ht="15.75" thickBot="1" x14ac:dyDescent="0.3">
      <c r="B339"/>
    </row>
    <row r="340" spans="2:2" ht="15.75" thickTop="1" x14ac:dyDescent="0.25">
      <c r="B340"/>
    </row>
    <row r="341" spans="2:2" x14ac:dyDescent="0.25">
      <c r="B341"/>
    </row>
    <row r="342" spans="2:2" x14ac:dyDescent="0.25">
      <c r="B342"/>
    </row>
    <row r="343" spans="2:2" x14ac:dyDescent="0.25">
      <c r="B343"/>
    </row>
    <row r="344" spans="2:2" x14ac:dyDescent="0.25">
      <c r="B344"/>
    </row>
    <row r="345" spans="2:2" x14ac:dyDescent="0.25">
      <c r="B345"/>
    </row>
    <row r="346" spans="2:2" x14ac:dyDescent="0.25">
      <c r="B346"/>
    </row>
    <row r="347" spans="2:2" x14ac:dyDescent="0.25">
      <c r="B347"/>
    </row>
    <row r="348" spans="2:2" x14ac:dyDescent="0.25">
      <c r="B348"/>
    </row>
    <row r="349" spans="2:2" x14ac:dyDescent="0.25">
      <c r="B349"/>
    </row>
    <row r="350" spans="2:2" x14ac:dyDescent="0.25">
      <c r="B350"/>
    </row>
    <row r="351" spans="2:2" x14ac:dyDescent="0.25">
      <c r="B351"/>
    </row>
    <row r="352" spans="2:2" x14ac:dyDescent="0.25">
      <c r="B352"/>
    </row>
    <row r="353" spans="2:2" x14ac:dyDescent="0.25">
      <c r="B353"/>
    </row>
    <row r="354" spans="2:2" x14ac:dyDescent="0.25">
      <c r="B354"/>
    </row>
    <row r="355" spans="2:2" x14ac:dyDescent="0.25">
      <c r="B355"/>
    </row>
    <row r="356" spans="2:2" x14ac:dyDescent="0.25">
      <c r="B356"/>
    </row>
    <row r="357" spans="2:2" x14ac:dyDescent="0.25">
      <c r="B357"/>
    </row>
    <row r="358" spans="2:2" x14ac:dyDescent="0.25">
      <c r="B358"/>
    </row>
    <row r="359" spans="2:2" x14ac:dyDescent="0.25">
      <c r="B359"/>
    </row>
    <row r="360" spans="2:2" x14ac:dyDescent="0.25">
      <c r="B360"/>
    </row>
    <row r="361" spans="2:2" x14ac:dyDescent="0.25">
      <c r="B361"/>
    </row>
    <row r="362" spans="2:2" x14ac:dyDescent="0.25">
      <c r="B362"/>
    </row>
    <row r="363" spans="2:2" x14ac:dyDescent="0.25">
      <c r="B363"/>
    </row>
    <row r="364" spans="2:2" x14ac:dyDescent="0.25">
      <c r="B364"/>
    </row>
    <row r="365" spans="2:2" x14ac:dyDescent="0.25">
      <c r="B365"/>
    </row>
    <row r="366" spans="2:2" x14ac:dyDescent="0.25">
      <c r="B366"/>
    </row>
    <row r="367" spans="2:2" x14ac:dyDescent="0.25">
      <c r="B367"/>
    </row>
    <row r="368" spans="2:2" x14ac:dyDescent="0.25">
      <c r="B368"/>
    </row>
    <row r="369" spans="2:2" x14ac:dyDescent="0.25">
      <c r="B369"/>
    </row>
    <row r="370" spans="2:2" x14ac:dyDescent="0.25">
      <c r="B370"/>
    </row>
    <row r="371" spans="2:2" x14ac:dyDescent="0.25">
      <c r="B371"/>
    </row>
    <row r="372" spans="2:2" x14ac:dyDescent="0.25">
      <c r="B372"/>
    </row>
    <row r="373" spans="2:2" x14ac:dyDescent="0.25">
      <c r="B373"/>
    </row>
    <row r="374" spans="2:2" x14ac:dyDescent="0.25">
      <c r="B374"/>
    </row>
    <row r="375" spans="2:2" x14ac:dyDescent="0.25">
      <c r="B375"/>
    </row>
    <row r="376" spans="2:2" x14ac:dyDescent="0.25">
      <c r="B376"/>
    </row>
    <row r="377" spans="2:2" x14ac:dyDescent="0.25">
      <c r="B377"/>
    </row>
    <row r="378" spans="2:2" x14ac:dyDescent="0.25">
      <c r="B378"/>
    </row>
    <row r="379" spans="2:2" x14ac:dyDescent="0.25">
      <c r="B379"/>
    </row>
    <row r="380" spans="2:2" x14ac:dyDescent="0.25">
      <c r="B380"/>
    </row>
    <row r="381" spans="2:2" x14ac:dyDescent="0.25">
      <c r="B381"/>
    </row>
    <row r="382" spans="2:2" x14ac:dyDescent="0.25">
      <c r="B382"/>
    </row>
    <row r="383" spans="2:2" x14ac:dyDescent="0.25">
      <c r="B383"/>
    </row>
    <row r="384" spans="2:2" x14ac:dyDescent="0.25">
      <c r="B384"/>
    </row>
    <row r="385" spans="2:2" x14ac:dyDescent="0.25">
      <c r="B385"/>
    </row>
    <row r="386" spans="2:2" x14ac:dyDescent="0.25">
      <c r="B386"/>
    </row>
    <row r="387" spans="2:2" x14ac:dyDescent="0.25">
      <c r="B387"/>
    </row>
    <row r="388" spans="2:2" x14ac:dyDescent="0.25">
      <c r="B388"/>
    </row>
    <row r="389" spans="2:2" x14ac:dyDescent="0.25">
      <c r="B389"/>
    </row>
    <row r="390" spans="2:2" x14ac:dyDescent="0.25">
      <c r="B390"/>
    </row>
    <row r="391" spans="2:2" x14ac:dyDescent="0.25">
      <c r="B391"/>
    </row>
    <row r="392" spans="2:2" x14ac:dyDescent="0.25">
      <c r="B392"/>
    </row>
    <row r="393" spans="2:2" x14ac:dyDescent="0.25">
      <c r="B393"/>
    </row>
    <row r="394" spans="2:2" x14ac:dyDescent="0.25">
      <c r="B394"/>
    </row>
    <row r="395" spans="2:2" x14ac:dyDescent="0.25">
      <c r="B395"/>
    </row>
    <row r="396" spans="2:2" x14ac:dyDescent="0.25">
      <c r="B396"/>
    </row>
    <row r="397" spans="2:2" x14ac:dyDescent="0.25">
      <c r="B397"/>
    </row>
    <row r="398" spans="2:2" x14ac:dyDescent="0.25">
      <c r="B398"/>
    </row>
    <row r="399" spans="2:2" x14ac:dyDescent="0.25">
      <c r="B399"/>
    </row>
    <row r="400" spans="2:2" x14ac:dyDescent="0.25">
      <c r="B400"/>
    </row>
    <row r="401" spans="2:2" x14ac:dyDescent="0.25">
      <c r="B401"/>
    </row>
    <row r="402" spans="2:2" x14ac:dyDescent="0.25">
      <c r="B402"/>
    </row>
    <row r="403" spans="2:2" x14ac:dyDescent="0.25">
      <c r="B403"/>
    </row>
    <row r="404" spans="2:2" x14ac:dyDescent="0.25">
      <c r="B404"/>
    </row>
    <row r="405" spans="2:2" x14ac:dyDescent="0.25">
      <c r="B405"/>
    </row>
    <row r="406" spans="2:2" x14ac:dyDescent="0.25">
      <c r="B406"/>
    </row>
    <row r="407" spans="2:2" x14ac:dyDescent="0.25">
      <c r="B407"/>
    </row>
    <row r="408" spans="2:2" x14ac:dyDescent="0.25">
      <c r="B408"/>
    </row>
    <row r="409" spans="2:2" x14ac:dyDescent="0.25">
      <c r="B409"/>
    </row>
    <row r="410" spans="2:2" x14ac:dyDescent="0.25">
      <c r="B410"/>
    </row>
    <row r="411" spans="2:2" x14ac:dyDescent="0.25">
      <c r="B411"/>
    </row>
    <row r="412" spans="2:2" x14ac:dyDescent="0.25">
      <c r="B412"/>
    </row>
    <row r="413" spans="2:2" x14ac:dyDescent="0.25">
      <c r="B413"/>
    </row>
    <row r="414" spans="2:2" x14ac:dyDescent="0.25">
      <c r="B414"/>
    </row>
    <row r="415" spans="2:2" x14ac:dyDescent="0.25">
      <c r="B415"/>
    </row>
    <row r="416" spans="2:2" x14ac:dyDescent="0.25">
      <c r="B416"/>
    </row>
    <row r="417" spans="2:2" x14ac:dyDescent="0.25">
      <c r="B417"/>
    </row>
    <row r="418" spans="2:2" x14ac:dyDescent="0.25">
      <c r="B418"/>
    </row>
    <row r="419" spans="2:2" x14ac:dyDescent="0.25">
      <c r="B419"/>
    </row>
    <row r="420" spans="2:2" x14ac:dyDescent="0.25">
      <c r="B420"/>
    </row>
    <row r="421" spans="2:2" x14ac:dyDescent="0.25">
      <c r="B421"/>
    </row>
    <row r="422" spans="2:2" x14ac:dyDescent="0.25">
      <c r="B422"/>
    </row>
    <row r="423" spans="2:2" x14ac:dyDescent="0.25">
      <c r="B423"/>
    </row>
    <row r="424" spans="2:2" x14ac:dyDescent="0.25">
      <c r="B424"/>
    </row>
    <row r="425" spans="2:2" x14ac:dyDescent="0.25">
      <c r="B425"/>
    </row>
    <row r="426" spans="2:2" x14ac:dyDescent="0.25">
      <c r="B426"/>
    </row>
    <row r="427" spans="2:2" x14ac:dyDescent="0.25">
      <c r="B427"/>
    </row>
    <row r="428" spans="2:2" x14ac:dyDescent="0.25">
      <c r="B428"/>
    </row>
    <row r="429" spans="2:2" x14ac:dyDescent="0.25">
      <c r="B429"/>
    </row>
    <row r="430" spans="2:2" x14ac:dyDescent="0.25">
      <c r="B430"/>
    </row>
    <row r="431" spans="2:2" x14ac:dyDescent="0.25">
      <c r="B431"/>
    </row>
    <row r="432" spans="2:2" x14ac:dyDescent="0.25">
      <c r="B432"/>
    </row>
    <row r="433" spans="2:2" x14ac:dyDescent="0.25">
      <c r="B433"/>
    </row>
    <row r="434" spans="2:2" x14ac:dyDescent="0.25">
      <c r="B434"/>
    </row>
    <row r="435" spans="2:2" x14ac:dyDescent="0.25">
      <c r="B435"/>
    </row>
    <row r="436" spans="2:2" x14ac:dyDescent="0.25">
      <c r="B436"/>
    </row>
    <row r="437" spans="2:2" x14ac:dyDescent="0.25">
      <c r="B437"/>
    </row>
    <row r="438" spans="2:2" x14ac:dyDescent="0.25">
      <c r="B438"/>
    </row>
    <row r="439" spans="2:2" x14ac:dyDescent="0.25">
      <c r="B439"/>
    </row>
    <row r="440" spans="2:2" ht="15.75" thickBot="1" x14ac:dyDescent="0.3">
      <c r="B440"/>
    </row>
    <row r="441" spans="2:2" ht="15.75" thickTop="1" x14ac:dyDescent="0.25"/>
  </sheetData>
  <sheetProtection algorithmName="SHA-512" hashValue="npGj4k2JRoNueKI+zImFkVr2klQr2sH7Q6sQyfnIAA6QtdoZ9GpCT2Zt+6362zb0meYInsw3PqIZbeHQQ92FrQ==" saltValue="AzIpnFNBa16xY1Qle+fWTw==" spinCount="100000" sheet="1" selectLockedCells="1" pivotTables="0" selectUnlockedCells="1"/>
  <pageMargins left="0.7" right="0.7" top="0.75" bottom="0.75" header="0.3" footer="0.3"/>
  <pageSetup paperSize="9" orientation="portrait" r:id="rId2"/>
  <drawing r:id="rId3"/>
  <extLst>
    <ext xmlns:x14="http://schemas.microsoft.com/office/spreadsheetml/2009/9/main" uri="{A8765BA9-456A-4dab-B4F3-ACF838C121DE}">
      <x14:slicerList>
        <x14:slicer r:id="rId4"/>
      </x14:slicerList>
    </ext>
  </extLst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árok2"/>
  <dimension ref="A1:F34"/>
  <sheetViews>
    <sheetView workbookViewId="0">
      <pane xSplit="2" ySplit="1" topLeftCell="C2" activePane="bottomRight" state="frozen"/>
      <selection activeCell="B114" sqref="B114"/>
      <selection pane="topRight" activeCell="B114" sqref="B114"/>
      <selection pane="bottomLeft" activeCell="B114" sqref="B114"/>
      <selection pane="bottomRight" activeCell="F22" sqref="F22"/>
    </sheetView>
  </sheetViews>
  <sheetFormatPr defaultColWidth="20.7109375" defaultRowHeight="15" x14ac:dyDescent="0.25"/>
  <cols>
    <col min="1" max="1" width="11.85546875" style="44" bestFit="1" customWidth="1"/>
    <col min="2" max="2" width="20.7109375" style="44"/>
    <col min="3" max="3" width="39.7109375" style="44" customWidth="1"/>
    <col min="4" max="4" width="38.85546875" style="44" bestFit="1" customWidth="1"/>
    <col min="5" max="5" width="54.28515625" style="44" bestFit="1" customWidth="1"/>
    <col min="6" max="16384" width="20.7109375" style="44"/>
  </cols>
  <sheetData>
    <row r="1" spans="1:6" x14ac:dyDescent="0.25">
      <c r="A1" s="72" t="s">
        <v>197</v>
      </c>
      <c r="B1" s="72" t="s">
        <v>3</v>
      </c>
      <c r="C1" s="72" t="s">
        <v>5</v>
      </c>
      <c r="D1" s="72" t="s">
        <v>6</v>
      </c>
      <c r="E1" s="72" t="s">
        <v>198</v>
      </c>
      <c r="F1" s="73" t="s">
        <v>10</v>
      </c>
    </row>
    <row r="2" spans="1:6" x14ac:dyDescent="0.25">
      <c r="A2" s="74" t="s">
        <v>199</v>
      </c>
      <c r="B2" s="74" t="s">
        <v>11</v>
      </c>
      <c r="C2" s="74" t="s">
        <v>12</v>
      </c>
      <c r="D2" s="74" t="s">
        <v>13</v>
      </c>
      <c r="E2" s="74" t="str">
        <f>CONCATENATE(alokácie_šč[[#This Row],[Špecifický cieľ (kód)]],alokácie_šč[[#This Row],[Priorita]],alokácie_šč[[#This Row],[Sprostredkovateľský orgán /vyhlasovateľ výzvy]])</f>
        <v>ESO4.14P1 Adaptabilný a prístupný trh práceMPSVR SR</v>
      </c>
      <c r="F2" s="84">
        <v>398657044</v>
      </c>
    </row>
    <row r="3" spans="1:6" x14ac:dyDescent="0.25">
      <c r="A3" s="74" t="s">
        <v>200</v>
      </c>
      <c r="B3" s="74" t="s">
        <v>16</v>
      </c>
      <c r="C3" s="74" t="s">
        <v>12</v>
      </c>
      <c r="D3" s="74" t="s">
        <v>13</v>
      </c>
      <c r="E3" s="74" t="str">
        <f>CONCATENATE(alokácie_šč[[#This Row],[Špecifický cieľ (kód)]],alokácie_šč[[#This Row],[Priorita]],alokácie_šč[[#This Row],[Sprostredkovateľský orgán /vyhlasovateľ výzvy]])</f>
        <v>ESO4.24P1 Adaptabilný a prístupný trh práceMPSVR SR</v>
      </c>
      <c r="F3" s="84">
        <v>58700000</v>
      </c>
    </row>
    <row r="4" spans="1:6" x14ac:dyDescent="0.25">
      <c r="A4" s="74" t="s">
        <v>201</v>
      </c>
      <c r="B4" s="74" t="s">
        <v>80</v>
      </c>
      <c r="C4" s="74" t="s">
        <v>12</v>
      </c>
      <c r="D4" s="74" t="s">
        <v>13</v>
      </c>
      <c r="E4" s="74" t="str">
        <f>CONCATENATE(alokácie_šč[[#This Row],[Špecifický cieľ (kód)]],alokácie_šč[[#This Row],[Priorita]],alokácie_šč[[#This Row],[Sprostredkovateľský orgán /vyhlasovateľ výzvy]])</f>
        <v>ESO4.34P1 Adaptabilný a prístupný trh práceMPSVR SR</v>
      </c>
      <c r="F4" s="84">
        <v>37006600</v>
      </c>
    </row>
    <row r="5" spans="1:6" x14ac:dyDescent="0.25">
      <c r="A5" s="74" t="s">
        <v>202</v>
      </c>
      <c r="B5" s="74" t="s">
        <v>18</v>
      </c>
      <c r="C5" s="74" t="s">
        <v>12</v>
      </c>
      <c r="D5" s="74" t="s">
        <v>13</v>
      </c>
      <c r="E5" s="74" t="str">
        <f>CONCATENATE(alokácie_šč[[#This Row],[Špecifický cieľ (kód)]],alokácie_šč[[#This Row],[Priorita]],alokácie_šč[[#This Row],[Sprostredkovateľský orgán /vyhlasovateľ výzvy]])</f>
        <v>ESO4.44P1 Adaptabilný a prístupný trh práceMPSVR SR</v>
      </c>
      <c r="F5" s="84">
        <v>17726600</v>
      </c>
    </row>
    <row r="6" spans="1:6" x14ac:dyDescent="0.25">
      <c r="A6" s="74" t="s">
        <v>56</v>
      </c>
      <c r="B6" s="74" t="s">
        <v>56</v>
      </c>
      <c r="C6" s="74" t="s">
        <v>12</v>
      </c>
      <c r="D6" s="74" t="s">
        <v>13</v>
      </c>
      <c r="E6" s="74" t="str">
        <f>CONCATENATE(alokácie_šč[[#This Row],[Špecifický cieľ (kód)]],alokácie_šč[[#This Row],[Priorita]],alokácie_šč[[#This Row],[Sprostredkovateľský orgán /vyhlasovateľ výzvy]])</f>
        <v>RSO4.14P1 Adaptabilný a prístupný trh práceMPSVR SR</v>
      </c>
      <c r="F6" s="84">
        <v>51206450</v>
      </c>
    </row>
    <row r="7" spans="1:6" x14ac:dyDescent="0.25">
      <c r="A7" s="74" t="s">
        <v>203</v>
      </c>
      <c r="B7" s="74" t="s">
        <v>59</v>
      </c>
      <c r="C7" s="74" t="s">
        <v>215</v>
      </c>
      <c r="D7" s="74" t="s">
        <v>60</v>
      </c>
      <c r="E7" s="74" t="str">
        <f>CONCATENATE(alokácie_šč[[#This Row],[Špecifický cieľ (kód)]],alokácie_šč[[#This Row],[Priorita]],alokácie_šč[[#This Row],[Sprostredkovateľský orgán /vyhlasovateľ výzvy]])</f>
        <v>ESO4.54P2 Kvalitné a inkluzívne vzdelávanieMŠVVM SR</v>
      </c>
      <c r="F7" s="85">
        <v>125068680</v>
      </c>
    </row>
    <row r="8" spans="1:6" x14ac:dyDescent="0.25">
      <c r="A8" s="74" t="s">
        <v>204</v>
      </c>
      <c r="B8" s="74" t="s">
        <v>36</v>
      </c>
      <c r="C8" s="74" t="s">
        <v>215</v>
      </c>
      <c r="D8" s="74" t="s">
        <v>60</v>
      </c>
      <c r="E8" s="74" t="str">
        <f>CONCATENATE(alokácie_šč[[#This Row],[Špecifický cieľ (kód)]],alokácie_šč[[#This Row],[Priorita]],alokácie_šč[[#This Row],[Sprostredkovateľský orgán /vyhlasovateľ výzvy]])</f>
        <v>ESO4.64P2 Kvalitné a inkluzívne vzdelávanieMŠVVM SR</v>
      </c>
      <c r="F8" s="84">
        <v>251581000</v>
      </c>
    </row>
    <row r="9" spans="1:6" x14ac:dyDescent="0.25">
      <c r="A9" s="74" t="s">
        <v>70</v>
      </c>
      <c r="B9" s="132" t="s">
        <v>70</v>
      </c>
      <c r="C9" s="132" t="s">
        <v>215</v>
      </c>
      <c r="D9" s="74" t="s">
        <v>60</v>
      </c>
      <c r="E9" s="74" t="str">
        <f>CONCATENATE(alokácie_šč[[#This Row],[Špecifický cieľ (kód)]],alokácie_šč[[#This Row],[Priorita]],alokácie_šč[[#This Row],[Sprostredkovateľský orgán /vyhlasovateľ výzvy]])</f>
        <v>RSO4.24P2 Kvalitné a inkluzívne vzdelávanieMŠVVM SR</v>
      </c>
      <c r="F9" s="85">
        <v>10000000</v>
      </c>
    </row>
    <row r="10" spans="1:6" x14ac:dyDescent="0.25">
      <c r="A10" s="74" t="s">
        <v>70</v>
      </c>
      <c r="B10" s="132" t="s">
        <v>70</v>
      </c>
      <c r="C10" s="132" t="s">
        <v>62</v>
      </c>
      <c r="D10" s="74" t="s">
        <v>60</v>
      </c>
      <c r="E10" s="74" t="str">
        <f>CONCATENATE(alokácie_šč[[#This Row],[Špecifický cieľ (kód)]],alokácie_šč[[#This Row],[Priorita]],alokácie_šč[[#This Row],[Sprostredkovateľský orgán /vyhlasovateľ výzvy]])</f>
        <v>RSO4.24P2 Kvalitné a inkluzívne vzdelávanieMIRRI SR</v>
      </c>
      <c r="F10" s="85">
        <v>229639476</v>
      </c>
    </row>
    <row r="11" spans="1:6" x14ac:dyDescent="0.25">
      <c r="A11" s="74" t="s">
        <v>202</v>
      </c>
      <c r="B11" s="74" t="s">
        <v>18</v>
      </c>
      <c r="C11" s="74" t="s">
        <v>12</v>
      </c>
      <c r="D11" s="74" t="s">
        <v>19</v>
      </c>
      <c r="E11" s="74" t="str">
        <f>CONCATENATE(alokácie_šč[[#This Row],[Špecifický cieľ (kód)]],alokácie_šč[[#This Row],[Priorita]],alokácie_šč[[#This Row],[Sprostredkovateľský orgán /vyhlasovateľ výzvy]])</f>
        <v>ESO4.44P3 Zručnosti pre lepšiu adaptabilitu a inklúziuMPSVR SR</v>
      </c>
      <c r="F11" s="86">
        <v>92320000</v>
      </c>
    </row>
    <row r="12" spans="1:6" x14ac:dyDescent="0.25">
      <c r="A12" s="74" t="s">
        <v>205</v>
      </c>
      <c r="B12" s="74" t="s">
        <v>51</v>
      </c>
      <c r="C12" s="74" t="s">
        <v>215</v>
      </c>
      <c r="D12" s="74" t="s">
        <v>19</v>
      </c>
      <c r="E12" s="74" t="str">
        <f>CONCATENATE(alokácie_šč[[#This Row],[Špecifický cieľ (kód)]],alokácie_šč[[#This Row],[Priorita]],alokácie_šč[[#This Row],[Sprostredkovateľský orgán /vyhlasovateľ výzvy]])</f>
        <v>ESO4.74P3 Zručnosti pre lepšiu adaptabilitu a inklúziuMŠVVM SR</v>
      </c>
      <c r="F12" s="85">
        <v>70004320</v>
      </c>
    </row>
    <row r="13" spans="1:6" x14ac:dyDescent="0.25">
      <c r="A13" s="74" t="s">
        <v>70</v>
      </c>
      <c r="B13" s="74" t="s">
        <v>70</v>
      </c>
      <c r="C13" s="74" t="s">
        <v>215</v>
      </c>
      <c r="D13" s="74" t="s">
        <v>19</v>
      </c>
      <c r="E13" s="74" t="str">
        <f>CONCATENATE(alokácie_šč[[#This Row],[Špecifický cieľ (kód)]],alokácie_šč[[#This Row],[Priorita]],alokácie_šč[[#This Row],[Sprostredkovateľský orgán /vyhlasovateľ výzvy]])</f>
        <v>RSO4.24P3 Zručnosti pre lepšiu adaptabilitu a inklúziuMŠVVM SR</v>
      </c>
      <c r="F13" s="86">
        <v>31000000</v>
      </c>
    </row>
    <row r="14" spans="1:6" x14ac:dyDescent="0.25">
      <c r="A14" s="74" t="s">
        <v>199</v>
      </c>
      <c r="B14" s="74" t="s">
        <v>11</v>
      </c>
      <c r="C14" s="74" t="s">
        <v>12</v>
      </c>
      <c r="D14" s="74" t="s">
        <v>22</v>
      </c>
      <c r="E14" s="74" t="str">
        <f>CONCATENATE(alokácie_šč[[#This Row],[Špecifický cieľ (kód)]],alokácie_šč[[#This Row],[Priorita]],alokácie_šč[[#This Row],[Sprostredkovateľský orgán /vyhlasovateľ výzvy]])</f>
        <v>ESO4.14P4 Záruka pre mladých MPSVR SR</v>
      </c>
      <c r="F14" s="86">
        <v>198802012</v>
      </c>
    </row>
    <row r="15" spans="1:6" x14ac:dyDescent="0.25">
      <c r="A15" s="74" t="s">
        <v>206</v>
      </c>
      <c r="B15" s="74" t="s">
        <v>21</v>
      </c>
      <c r="C15" s="74" t="s">
        <v>12</v>
      </c>
      <c r="D15" s="74" t="s">
        <v>22</v>
      </c>
      <c r="E15" s="74" t="str">
        <f>CONCATENATE(alokácie_šč[[#This Row],[Špecifický cieľ (kód)]],alokácie_šč[[#This Row],[Priorita]],alokácie_šč[[#This Row],[Sprostredkovateľský orgán /vyhlasovateľ výzvy]])</f>
        <v>ESO4.124P4 Záruka pre mladých MPSVR SR</v>
      </c>
      <c r="F15" s="86">
        <v>68765510</v>
      </c>
    </row>
    <row r="16" spans="1:6" x14ac:dyDescent="0.25">
      <c r="A16" s="74" t="s">
        <v>204</v>
      </c>
      <c r="B16" s="74" t="s">
        <v>36</v>
      </c>
      <c r="C16" s="74" t="s">
        <v>215</v>
      </c>
      <c r="D16" s="74" t="s">
        <v>22</v>
      </c>
      <c r="E16" s="74" t="str">
        <f>CONCATENATE(alokácie_šč[[#This Row],[Špecifický cieľ (kód)]],alokácie_šč[[#This Row],[Priorita]],alokácie_šč[[#This Row],[Sprostredkovateľský orgán /vyhlasovateľ výzvy]])</f>
        <v>ESO4.64P4 Záruka pre mladých MŠVVM SR</v>
      </c>
      <c r="F16" s="85">
        <v>16401770</v>
      </c>
    </row>
    <row r="17" spans="1:6" x14ac:dyDescent="0.25">
      <c r="A17" s="74" t="s">
        <v>207</v>
      </c>
      <c r="B17" s="132" t="s">
        <v>24</v>
      </c>
      <c r="C17" s="132" t="s">
        <v>12</v>
      </c>
      <c r="D17" s="74" t="s">
        <v>25</v>
      </c>
      <c r="E17" s="74" t="str">
        <f>CONCATENATE(alokácie_šč[[#This Row],[Špecifický cieľ (kód)]],alokácie_šč[[#This Row],[Priorita]],alokácie_šč[[#This Row],[Sprostredkovateľský orgán /vyhlasovateľ výzvy]])</f>
        <v>ESO4.114P5 Aktívne začlenenie a dostupné službyMPSVR SR</v>
      </c>
      <c r="F17" s="86">
        <v>158850355</v>
      </c>
    </row>
    <row r="18" spans="1:6" x14ac:dyDescent="0.25">
      <c r="A18" s="74" t="s">
        <v>207</v>
      </c>
      <c r="B18" s="132" t="s">
        <v>24</v>
      </c>
      <c r="C18" s="132" t="s">
        <v>47</v>
      </c>
      <c r="D18" s="74" t="s">
        <v>25</v>
      </c>
      <c r="E18" s="74" t="str">
        <f>CONCATENATE(alokácie_šč[[#This Row],[Špecifický cieľ (kód)]],alokácie_šč[[#This Row],[Priorita]],alokácie_šč[[#This Row],[Sprostredkovateľský orgán /vyhlasovateľ výzvy]])</f>
        <v>ESO4.114P5 Aktívne začlenenie a dostupné službyMZ SR</v>
      </c>
      <c r="F18" s="85">
        <v>85718645</v>
      </c>
    </row>
    <row r="19" spans="1:6" x14ac:dyDescent="0.25">
      <c r="A19" s="74" t="s">
        <v>206</v>
      </c>
      <c r="B19" s="74" t="s">
        <v>21</v>
      </c>
      <c r="C19" s="74" t="s">
        <v>12</v>
      </c>
      <c r="D19" s="74" t="s">
        <v>25</v>
      </c>
      <c r="E19" s="74" t="str">
        <f>CONCATENATE(alokácie_šč[[#This Row],[Špecifický cieľ (kód)]],alokácie_šč[[#This Row],[Priorita]],alokácie_šč[[#This Row],[Sprostredkovateľský orgán /vyhlasovateľ výzvy]])</f>
        <v>ESO4.124P5 Aktívne začlenenie a dostupné službyMPSVR SR</v>
      </c>
      <c r="F19" s="86">
        <v>195250000</v>
      </c>
    </row>
    <row r="20" spans="1:6" x14ac:dyDescent="0.25">
      <c r="A20" s="74" t="s">
        <v>208</v>
      </c>
      <c r="B20" s="74" t="s">
        <v>30</v>
      </c>
      <c r="C20" s="74" t="s">
        <v>12</v>
      </c>
      <c r="D20" s="74" t="s">
        <v>25</v>
      </c>
      <c r="E20" s="74" t="str">
        <f>CONCATENATE(alokácie_šč[[#This Row],[Špecifický cieľ (kód)]],alokácie_šč[[#This Row],[Priorita]],alokácie_šč[[#This Row],[Sprostredkovateľský orgán /vyhlasovateľ výzvy]])</f>
        <v>ESO4.84P5 Aktívne začlenenie a dostupné službyMPSVR SR</v>
      </c>
      <c r="F20" s="86">
        <v>140055000</v>
      </c>
    </row>
    <row r="21" spans="1:6" x14ac:dyDescent="0.25">
      <c r="A21" s="74" t="s">
        <v>209</v>
      </c>
      <c r="B21" s="74" t="s">
        <v>32</v>
      </c>
      <c r="C21" s="74" t="s">
        <v>12</v>
      </c>
      <c r="D21" s="74" t="s">
        <v>25</v>
      </c>
      <c r="E21" s="74" t="str">
        <f>CONCATENATE(alokácie_šč[[#This Row],[Špecifický cieľ (kód)]],alokácie_šč[[#This Row],[Priorita]],alokácie_šč[[#This Row],[Sprostredkovateľský orgán /vyhlasovateľ výzvy]])</f>
        <v>ESO4.94P5 Aktívne začlenenie a dostupné službyMPSVR SR</v>
      </c>
      <c r="F21" s="85">
        <v>60421000</v>
      </c>
    </row>
    <row r="22" spans="1:6" x14ac:dyDescent="0.25">
      <c r="A22" s="74" t="s">
        <v>34</v>
      </c>
      <c r="B22" s="74" t="s">
        <v>34</v>
      </c>
      <c r="C22" s="74" t="s">
        <v>12</v>
      </c>
      <c r="D22" s="74" t="s">
        <v>25</v>
      </c>
      <c r="E22" s="74" t="str">
        <f>CONCATENATE(alokácie_šč[[#This Row],[Špecifický cieľ (kód)]],alokácie_šč[[#This Row],[Priorita]],alokácie_šč[[#This Row],[Sprostredkovateľský orgán /vyhlasovateľ výzvy]])</f>
        <v>RSO4.34P5 Aktívne začlenenie a dostupné službyMPSVR SR</v>
      </c>
      <c r="F22" s="85">
        <v>55288504</v>
      </c>
    </row>
    <row r="23" spans="1:6" x14ac:dyDescent="0.25">
      <c r="A23" s="74" t="s">
        <v>43</v>
      </c>
      <c r="B23" s="132" t="s">
        <v>43</v>
      </c>
      <c r="C23" s="132" t="s">
        <v>12</v>
      </c>
      <c r="D23" s="74" t="s">
        <v>25</v>
      </c>
      <c r="E23" s="74" t="str">
        <f>CONCATENATE(alokácie_šč[[#This Row],[Špecifický cieľ (kód)]],alokácie_šč[[#This Row],[Priorita]],alokácie_šč[[#This Row],[Sprostredkovateľský orgán /vyhlasovateľ výzvy]])</f>
        <v>RSO4.54P5 Aktívne začlenenie a dostupné službyMPSVR SR</v>
      </c>
      <c r="F23" s="85">
        <v>97458819</v>
      </c>
    </row>
    <row r="24" spans="1:6" x14ac:dyDescent="0.25">
      <c r="A24" s="74" t="s">
        <v>43</v>
      </c>
      <c r="B24" s="132" t="s">
        <v>43</v>
      </c>
      <c r="C24" s="132" t="s">
        <v>47</v>
      </c>
      <c r="D24" s="74" t="s">
        <v>25</v>
      </c>
      <c r="E24" s="74" t="str">
        <f>CONCATENATE(alokácie_šč[[#This Row],[Špecifický cieľ (kód)]],alokácie_šč[[#This Row],[Priorita]],alokácie_šč[[#This Row],[Sprostredkovateľský orgán /vyhlasovateľ výzvy]])</f>
        <v>RSO4.54P5 Aktívne začlenenie a dostupné službyMZ SR</v>
      </c>
      <c r="F24" s="85">
        <v>102000000</v>
      </c>
    </row>
    <row r="25" spans="1:6" x14ac:dyDescent="0.25">
      <c r="A25" s="74" t="s">
        <v>191</v>
      </c>
      <c r="B25" s="74" t="s">
        <v>191</v>
      </c>
      <c r="C25" s="74" t="s">
        <v>210</v>
      </c>
      <c r="D25" s="74" t="s">
        <v>25</v>
      </c>
      <c r="E25" s="74" t="str">
        <f>CONCATENATE(alokácie_šč[[#This Row],[Špecifický cieľ (kód)]],alokácie_šč[[#This Row],[Priorita]],alokácie_šč[[#This Row],[Sprostredkovateľský orgán /vyhlasovateľ výzvy]])</f>
        <v>RSO4.64P5 Aktívne začlenenie a dostupné službyMK SR</v>
      </c>
      <c r="F25" s="85">
        <v>234150000</v>
      </c>
    </row>
    <row r="26" spans="1:6" x14ac:dyDescent="0.25">
      <c r="A26" s="74" t="s">
        <v>199</v>
      </c>
      <c r="B26" s="74" t="s">
        <v>11</v>
      </c>
      <c r="C26" s="74" t="s">
        <v>12</v>
      </c>
      <c r="D26" s="74" t="s">
        <v>35</v>
      </c>
      <c r="E26" s="74" t="str">
        <f>CONCATENATE(alokácie_šč[[#This Row],[Špecifický cieľ (kód)]],alokácie_šč[[#This Row],[Priorita]],alokácie_šč[[#This Row],[Sprostredkovateľský orgán /vyhlasovateľ výzvy]])</f>
        <v>ESO4.14P7 Sociálne inovácie a experimenty MPSVR SR</v>
      </c>
      <c r="F26" s="85">
        <v>26530000</v>
      </c>
    </row>
    <row r="27" spans="1:6" x14ac:dyDescent="0.25">
      <c r="A27" s="74" t="s">
        <v>204</v>
      </c>
      <c r="B27" s="74" t="s">
        <v>36</v>
      </c>
      <c r="C27" s="74" t="s">
        <v>12</v>
      </c>
      <c r="D27" s="74" t="s">
        <v>35</v>
      </c>
      <c r="E27" s="74" t="str">
        <f>CONCATENATE(alokácie_šč[[#This Row],[Špecifický cieľ (kód)]],alokácie_šč[[#This Row],[Priorita]],alokácie_šč[[#This Row],[Sprostredkovateľský orgán /vyhlasovateľ výzvy]])</f>
        <v>ESO4.64P7 Sociálne inovácie a experimenty MPSVR SR</v>
      </c>
      <c r="F27" s="85">
        <v>14968000</v>
      </c>
    </row>
    <row r="28" spans="1:6" x14ac:dyDescent="0.25">
      <c r="A28" s="74" t="s">
        <v>208</v>
      </c>
      <c r="B28" s="74" t="s">
        <v>30</v>
      </c>
      <c r="C28" s="74" t="s">
        <v>12</v>
      </c>
      <c r="D28" s="74" t="s">
        <v>35</v>
      </c>
      <c r="E28" s="74" t="str">
        <f>CONCATENATE(alokácie_šč[[#This Row],[Špecifický cieľ (kód)]],alokácie_šč[[#This Row],[Priorita]],alokácie_šč[[#This Row],[Sprostredkovateľský orgán /vyhlasovateľ výzvy]])</f>
        <v>ESO4.84P7 Sociálne inovácie a experimenty MPSVR SR</v>
      </c>
      <c r="F28" s="85">
        <v>26655000</v>
      </c>
    </row>
    <row r="29" spans="1:6" x14ac:dyDescent="0.25">
      <c r="A29" s="74" t="s">
        <v>211</v>
      </c>
      <c r="B29" s="74" t="s">
        <v>105</v>
      </c>
      <c r="C29" s="74" t="s">
        <v>12</v>
      </c>
      <c r="D29" s="74" t="s">
        <v>106</v>
      </c>
      <c r="E29" s="74" t="str">
        <f>CONCATENATE(alokácie_šč[[#This Row],[Špecifický cieľ (kód)]],alokácie_šč[[#This Row],[Priorita]],alokácie_šč[[#This Row],[Sprostredkovateľský orgán /vyhlasovateľ výzvy]])</f>
        <v>ESO4.134P8 Potravinová a materiálna deprivácia MPSVR SR</v>
      </c>
      <c r="F29" s="85">
        <v>68153000</v>
      </c>
    </row>
    <row r="30" spans="1:6" x14ac:dyDescent="0.25">
      <c r="A30" s="74" t="s">
        <v>67</v>
      </c>
      <c r="B30" s="74" t="s">
        <v>67</v>
      </c>
      <c r="C30" s="74" t="s">
        <v>12</v>
      </c>
      <c r="D30" s="74" t="s">
        <v>68</v>
      </c>
      <c r="E30" s="74" t="str">
        <f>CONCATENATE(alokácie_šč[[#This Row],[Špecifický cieľ (kód)]],alokácie_šč[[#This Row],[Priorita]],alokácie_šč[[#This Row],[Sprostredkovateľský orgán /vyhlasovateľ výzvy]])</f>
        <v>JSO8.18P1 Fond na spravodlivú transformáciuMPSVR SR</v>
      </c>
      <c r="F30" s="85">
        <v>29538310</v>
      </c>
    </row>
    <row r="31" spans="1:6" x14ac:dyDescent="0.25">
      <c r="A31" s="62"/>
      <c r="B31" s="62"/>
      <c r="C31" s="62"/>
      <c r="D31" s="62"/>
      <c r="E31" s="63"/>
      <c r="F31" s="87"/>
    </row>
    <row r="33" spans="5:6" x14ac:dyDescent="0.25">
      <c r="E33" s="131"/>
      <c r="F33" s="131"/>
    </row>
    <row r="34" spans="5:6" x14ac:dyDescent="0.25">
      <c r="F34" s="131"/>
    </row>
  </sheetData>
  <pageMargins left="0.7" right="0.7" top="0.75" bottom="0.75" header="0.3" footer="0.3"/>
  <pageSetup paperSize="9" orientation="portrait" r:id="rId1"/>
  <tableParts count="1">
    <tablePart r:id="rId2"/>
  </tableParts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>
          <x14:formula1>
            <xm:f>legenda!$E$2:$E$11</xm:f>
          </x14:formula1>
          <xm:sqref>D2:D30</xm:sqref>
        </x14:dataValidation>
      </x14:dataValidations>
    </ext>
  </extLst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árok6"/>
  <dimension ref="A1:B34"/>
  <sheetViews>
    <sheetView zoomScale="75" zoomScaleNormal="75" workbookViewId="0">
      <pane xSplit="1" ySplit="1" topLeftCell="B15" activePane="bottomRight" state="frozen"/>
      <selection activeCell="B114" sqref="B114"/>
      <selection pane="topRight" activeCell="B114" sqref="B114"/>
      <selection pane="bottomLeft" activeCell="B114" sqref="B114"/>
      <selection pane="bottomRight" activeCell="B23" sqref="B23"/>
    </sheetView>
  </sheetViews>
  <sheetFormatPr defaultColWidth="8.85546875" defaultRowHeight="15" x14ac:dyDescent="0.25"/>
  <cols>
    <col min="1" max="1" width="8.85546875" style="12"/>
    <col min="2" max="2" width="92.140625" style="9" customWidth="1"/>
    <col min="3" max="16384" width="8.85546875" style="9"/>
  </cols>
  <sheetData>
    <row r="1" spans="1:2" x14ac:dyDescent="0.25">
      <c r="A1" s="13" t="s">
        <v>163</v>
      </c>
      <c r="B1" s="14" t="s">
        <v>164</v>
      </c>
    </row>
    <row r="2" spans="1:2" ht="60" x14ac:dyDescent="0.25">
      <c r="A2" s="10" t="s">
        <v>11</v>
      </c>
      <c r="B2" s="11" t="s">
        <v>151</v>
      </c>
    </row>
    <row r="3" spans="1:2" x14ac:dyDescent="0.25">
      <c r="A3" s="10" t="s">
        <v>165</v>
      </c>
      <c r="B3" s="11" t="s">
        <v>166</v>
      </c>
    </row>
    <row r="4" spans="1:2" ht="90" x14ac:dyDescent="0.25">
      <c r="A4" s="10" t="s">
        <v>24</v>
      </c>
      <c r="B4" s="11" t="s">
        <v>152</v>
      </c>
    </row>
    <row r="5" spans="1:2" ht="30" x14ac:dyDescent="0.25">
      <c r="A5" s="10" t="s">
        <v>21</v>
      </c>
      <c r="B5" s="11" t="s">
        <v>147</v>
      </c>
    </row>
    <row r="6" spans="1:2" x14ac:dyDescent="0.25">
      <c r="A6" s="10" t="s">
        <v>105</v>
      </c>
      <c r="B6" s="11" t="s">
        <v>162</v>
      </c>
    </row>
    <row r="7" spans="1:2" ht="45" x14ac:dyDescent="0.25">
      <c r="A7" s="10" t="s">
        <v>16</v>
      </c>
      <c r="B7" s="11" t="s">
        <v>146</v>
      </c>
    </row>
    <row r="8" spans="1:2" ht="45" x14ac:dyDescent="0.25">
      <c r="A8" s="10" t="s">
        <v>80</v>
      </c>
      <c r="B8" s="11" t="s">
        <v>159</v>
      </c>
    </row>
    <row r="9" spans="1:2" ht="30" x14ac:dyDescent="0.25">
      <c r="A9" s="10" t="s">
        <v>18</v>
      </c>
      <c r="B9" s="11" t="s">
        <v>160</v>
      </c>
    </row>
    <row r="10" spans="1:2" ht="75" x14ac:dyDescent="0.25">
      <c r="A10" s="10" t="s">
        <v>59</v>
      </c>
      <c r="B10" s="11" t="s">
        <v>154</v>
      </c>
    </row>
    <row r="11" spans="1:2" ht="75" x14ac:dyDescent="0.25">
      <c r="A11" s="10" t="s">
        <v>36</v>
      </c>
      <c r="B11" s="11" t="s">
        <v>161</v>
      </c>
    </row>
    <row r="12" spans="1:2" ht="60" x14ac:dyDescent="0.25">
      <c r="A12" s="10" t="s">
        <v>51</v>
      </c>
      <c r="B12" s="11" t="s">
        <v>150</v>
      </c>
    </row>
    <row r="13" spans="1:2" ht="30" x14ac:dyDescent="0.25">
      <c r="A13" s="10" t="s">
        <v>30</v>
      </c>
      <c r="B13" s="11" t="s">
        <v>158</v>
      </c>
    </row>
    <row r="14" spans="1:2" x14ac:dyDescent="0.25">
      <c r="A14" s="10" t="s">
        <v>32</v>
      </c>
      <c r="B14" s="11" t="s">
        <v>157</v>
      </c>
    </row>
    <row r="15" spans="1:2" ht="60" x14ac:dyDescent="0.25">
      <c r="A15" s="10" t="s">
        <v>67</v>
      </c>
      <c r="B15" s="11" t="s">
        <v>155</v>
      </c>
    </row>
    <row r="16" spans="1:2" x14ac:dyDescent="0.25">
      <c r="A16" s="10" t="s">
        <v>167</v>
      </c>
      <c r="B16" s="11" t="s">
        <v>168</v>
      </c>
    </row>
    <row r="17" spans="1:2" ht="30" x14ac:dyDescent="0.25">
      <c r="A17" s="10" t="s">
        <v>169</v>
      </c>
      <c r="B17" s="11" t="s">
        <v>170</v>
      </c>
    </row>
    <row r="18" spans="1:2" x14ac:dyDescent="0.25">
      <c r="A18" s="10" t="s">
        <v>171</v>
      </c>
      <c r="B18" s="11" t="s">
        <v>172</v>
      </c>
    </row>
    <row r="19" spans="1:2" x14ac:dyDescent="0.25">
      <c r="A19" s="10" t="s">
        <v>173</v>
      </c>
      <c r="B19" s="11" t="s">
        <v>174</v>
      </c>
    </row>
    <row r="20" spans="1:2" ht="45" x14ac:dyDescent="0.25">
      <c r="A20" s="10" t="s">
        <v>175</v>
      </c>
      <c r="B20" s="11" t="s">
        <v>176</v>
      </c>
    </row>
    <row r="21" spans="1:2" x14ac:dyDescent="0.25">
      <c r="A21" s="10" t="s">
        <v>177</v>
      </c>
      <c r="B21" s="11" t="s">
        <v>178</v>
      </c>
    </row>
    <row r="22" spans="1:2" x14ac:dyDescent="0.25">
      <c r="A22" s="10" t="s">
        <v>179</v>
      </c>
      <c r="B22" s="11" t="s">
        <v>180</v>
      </c>
    </row>
    <row r="23" spans="1:2" ht="30" x14ac:dyDescent="0.25">
      <c r="A23" s="10" t="s">
        <v>181</v>
      </c>
      <c r="B23" s="11" t="s">
        <v>182</v>
      </c>
    </row>
    <row r="24" spans="1:2" ht="30" x14ac:dyDescent="0.25">
      <c r="A24" s="10" t="s">
        <v>183</v>
      </c>
      <c r="B24" s="11" t="s">
        <v>184</v>
      </c>
    </row>
    <row r="25" spans="1:2" x14ac:dyDescent="0.25">
      <c r="A25" s="10" t="s">
        <v>185</v>
      </c>
      <c r="B25" s="11" t="s">
        <v>186</v>
      </c>
    </row>
    <row r="26" spans="1:2" ht="45" x14ac:dyDescent="0.25">
      <c r="A26" s="10" t="s">
        <v>187</v>
      </c>
      <c r="B26" s="11" t="s">
        <v>188</v>
      </c>
    </row>
    <row r="27" spans="1:2" ht="45" x14ac:dyDescent="0.25">
      <c r="A27" s="10" t="s">
        <v>56</v>
      </c>
      <c r="B27" s="11" t="s">
        <v>189</v>
      </c>
    </row>
    <row r="28" spans="1:2" ht="30" x14ac:dyDescent="0.25">
      <c r="A28" s="10" t="s">
        <v>56</v>
      </c>
      <c r="B28" s="11" t="s">
        <v>190</v>
      </c>
    </row>
    <row r="29" spans="1:2" ht="45" x14ac:dyDescent="0.25">
      <c r="A29" s="10" t="s">
        <v>70</v>
      </c>
      <c r="B29" s="11" t="s">
        <v>156</v>
      </c>
    </row>
    <row r="30" spans="1:2" ht="45" x14ac:dyDescent="0.25">
      <c r="A30" s="10" t="s">
        <v>34</v>
      </c>
      <c r="B30" s="11" t="s">
        <v>149</v>
      </c>
    </row>
    <row r="31" spans="1:2" ht="45" x14ac:dyDescent="0.25">
      <c r="A31" s="10" t="s">
        <v>43</v>
      </c>
      <c r="B31" s="11" t="s">
        <v>148</v>
      </c>
    </row>
    <row r="32" spans="1:2" ht="30" x14ac:dyDescent="0.25">
      <c r="A32" s="10" t="s">
        <v>191</v>
      </c>
      <c r="B32" s="11" t="s">
        <v>192</v>
      </c>
    </row>
    <row r="33" spans="1:2" ht="45" x14ac:dyDescent="0.25">
      <c r="A33" s="10" t="s">
        <v>193</v>
      </c>
      <c r="B33" s="11" t="s">
        <v>194</v>
      </c>
    </row>
    <row r="34" spans="1:2" ht="45" x14ac:dyDescent="0.25">
      <c r="A34" s="10" t="s">
        <v>195</v>
      </c>
      <c r="B34" s="11" t="s">
        <v>196</v>
      </c>
    </row>
  </sheetData>
  <pageMargins left="0.7" right="0.7" top="0.75" bottom="0.75" header="0.3" footer="0.3"/>
  <pageSetup paperSize="9" orientation="portrait" r:id="rId1"/>
  <tableParts count="1">
    <tablePart r:id="rId2"/>
  </tableParts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árok3"/>
  <dimension ref="A1:H34"/>
  <sheetViews>
    <sheetView workbookViewId="0">
      <selection activeCell="A7" sqref="A7"/>
    </sheetView>
  </sheetViews>
  <sheetFormatPr defaultColWidth="8.85546875" defaultRowHeight="15" x14ac:dyDescent="0.25"/>
  <cols>
    <col min="1" max="1" width="9.85546875" style="9" bestFit="1" customWidth="1"/>
    <col min="2" max="2" width="8.85546875" style="9"/>
    <col min="3" max="3" width="36.42578125" style="9" bestFit="1" customWidth="1"/>
    <col min="4" max="4" width="8.85546875" style="9"/>
    <col min="5" max="5" width="38.85546875" style="9" bestFit="1" customWidth="1"/>
    <col min="6" max="16384" width="8.85546875" style="9"/>
  </cols>
  <sheetData>
    <row r="1" spans="1:8" x14ac:dyDescent="0.25">
      <c r="A1" s="8" t="s">
        <v>7</v>
      </c>
      <c r="C1" s="8" t="s">
        <v>8</v>
      </c>
      <c r="E1" s="8" t="s">
        <v>6</v>
      </c>
      <c r="G1" s="8" t="s">
        <v>163</v>
      </c>
      <c r="H1" s="8" t="s">
        <v>164</v>
      </c>
    </row>
    <row r="2" spans="1:8" x14ac:dyDescent="0.25">
      <c r="A2" s="9" t="s">
        <v>462</v>
      </c>
      <c r="C2" s="9" t="s">
        <v>74</v>
      </c>
      <c r="E2" s="9" t="s">
        <v>13</v>
      </c>
      <c r="G2" s="9" t="s">
        <v>11</v>
      </c>
      <c r="H2" s="9" t="s">
        <v>151</v>
      </c>
    </row>
    <row r="3" spans="1:8" x14ac:dyDescent="0.25">
      <c r="A3" s="9" t="s">
        <v>463</v>
      </c>
      <c r="C3" s="9" t="s">
        <v>33</v>
      </c>
      <c r="E3" s="9" t="s">
        <v>60</v>
      </c>
      <c r="G3" s="9" t="s">
        <v>165</v>
      </c>
      <c r="H3" s="9" t="s">
        <v>166</v>
      </c>
    </row>
    <row r="4" spans="1:8" x14ac:dyDescent="0.25">
      <c r="A4" s="9" t="s">
        <v>464</v>
      </c>
      <c r="C4" s="9" t="s">
        <v>26</v>
      </c>
      <c r="E4" s="9" t="s">
        <v>19</v>
      </c>
      <c r="G4" s="9" t="s">
        <v>24</v>
      </c>
      <c r="H4" s="9" t="s">
        <v>152</v>
      </c>
    </row>
    <row r="5" spans="1:8" x14ac:dyDescent="0.25">
      <c r="A5" s="9" t="s">
        <v>465</v>
      </c>
      <c r="C5" s="9" t="s">
        <v>48</v>
      </c>
      <c r="E5" s="9" t="s">
        <v>22</v>
      </c>
      <c r="G5" s="9" t="s">
        <v>21</v>
      </c>
      <c r="H5" s="9" t="s">
        <v>147</v>
      </c>
    </row>
    <row r="6" spans="1:8" x14ac:dyDescent="0.25">
      <c r="A6" s="9" t="s">
        <v>14</v>
      </c>
      <c r="C6" s="9" t="s">
        <v>86</v>
      </c>
      <c r="E6" s="9" t="s">
        <v>25</v>
      </c>
      <c r="G6" s="9" t="s">
        <v>105</v>
      </c>
      <c r="H6" s="9" t="s">
        <v>162</v>
      </c>
    </row>
    <row r="7" spans="1:8" x14ac:dyDescent="0.25">
      <c r="C7" s="9" t="s">
        <v>84</v>
      </c>
      <c r="E7" s="9" t="s">
        <v>212</v>
      </c>
      <c r="G7" s="9" t="s">
        <v>16</v>
      </c>
      <c r="H7" s="9" t="s">
        <v>146</v>
      </c>
    </row>
    <row r="8" spans="1:8" x14ac:dyDescent="0.25">
      <c r="C8" s="9" t="s">
        <v>41</v>
      </c>
      <c r="E8" s="9" t="s">
        <v>35</v>
      </c>
      <c r="G8" s="9" t="s">
        <v>80</v>
      </c>
      <c r="H8" s="9" t="s">
        <v>159</v>
      </c>
    </row>
    <row r="9" spans="1:8" x14ac:dyDescent="0.25">
      <c r="C9" s="9" t="s">
        <v>23</v>
      </c>
      <c r="E9" s="9" t="s">
        <v>106</v>
      </c>
      <c r="G9" s="9" t="s">
        <v>18</v>
      </c>
      <c r="H9" s="9" t="s">
        <v>160</v>
      </c>
    </row>
    <row r="10" spans="1:8" x14ac:dyDescent="0.25">
      <c r="C10" s="9" t="s">
        <v>91</v>
      </c>
      <c r="E10" s="9" t="s">
        <v>68</v>
      </c>
      <c r="G10" s="9" t="s">
        <v>59</v>
      </c>
      <c r="H10" s="9" t="s">
        <v>154</v>
      </c>
    </row>
    <row r="11" spans="1:8" x14ac:dyDescent="0.25">
      <c r="C11" s="9" t="s">
        <v>29</v>
      </c>
      <c r="E11" s="9" t="s">
        <v>213</v>
      </c>
      <c r="G11" s="9" t="s">
        <v>36</v>
      </c>
      <c r="H11" s="9" t="s">
        <v>161</v>
      </c>
    </row>
    <row r="12" spans="1:8" x14ac:dyDescent="0.25">
      <c r="C12" s="9" t="s">
        <v>20</v>
      </c>
      <c r="G12" s="9" t="s">
        <v>51</v>
      </c>
      <c r="H12" s="9" t="s">
        <v>150</v>
      </c>
    </row>
    <row r="13" spans="1:8" x14ac:dyDescent="0.25">
      <c r="C13" s="9" t="s">
        <v>31</v>
      </c>
      <c r="G13" s="9" t="s">
        <v>30</v>
      </c>
      <c r="H13" s="9" t="s">
        <v>158</v>
      </c>
    </row>
    <row r="14" spans="1:8" x14ac:dyDescent="0.25">
      <c r="C14" s="9" t="s">
        <v>258</v>
      </c>
      <c r="G14" s="9" t="s">
        <v>32</v>
      </c>
      <c r="H14" s="9" t="s">
        <v>157</v>
      </c>
    </row>
    <row r="15" spans="1:8" x14ac:dyDescent="0.25">
      <c r="C15" s="9" t="s">
        <v>15</v>
      </c>
      <c r="G15" s="9" t="s">
        <v>67</v>
      </c>
      <c r="H15" s="9" t="s">
        <v>155</v>
      </c>
    </row>
    <row r="16" spans="1:8" x14ac:dyDescent="0.25">
      <c r="C16" s="9" t="s">
        <v>27</v>
      </c>
      <c r="G16" s="9" t="s">
        <v>167</v>
      </c>
      <c r="H16" s="9" t="s">
        <v>168</v>
      </c>
    </row>
    <row r="17" spans="3:8" x14ac:dyDescent="0.25">
      <c r="C17" s="9" t="s">
        <v>66</v>
      </c>
      <c r="G17" s="9" t="s">
        <v>169</v>
      </c>
      <c r="H17" s="9" t="s">
        <v>170</v>
      </c>
    </row>
    <row r="18" spans="3:8" x14ac:dyDescent="0.25">
      <c r="C18" s="9" t="s">
        <v>17</v>
      </c>
      <c r="G18" s="9" t="s">
        <v>171</v>
      </c>
      <c r="H18" s="9" t="s">
        <v>172</v>
      </c>
    </row>
    <row r="19" spans="3:8" x14ac:dyDescent="0.25">
      <c r="C19" s="9" t="s">
        <v>97</v>
      </c>
      <c r="G19" s="9" t="s">
        <v>173</v>
      </c>
      <c r="H19" s="9" t="s">
        <v>174</v>
      </c>
    </row>
    <row r="20" spans="3:8" x14ac:dyDescent="0.25">
      <c r="C20" s="9" t="s">
        <v>28</v>
      </c>
      <c r="G20" s="9" t="s">
        <v>175</v>
      </c>
      <c r="H20" s="9" t="s">
        <v>176</v>
      </c>
    </row>
    <row r="21" spans="3:8" x14ac:dyDescent="0.25">
      <c r="C21" s="9" t="s">
        <v>260</v>
      </c>
      <c r="G21" s="9" t="s">
        <v>177</v>
      </c>
      <c r="H21" s="9" t="s">
        <v>178</v>
      </c>
    </row>
    <row r="22" spans="3:8" x14ac:dyDescent="0.25">
      <c r="C22" s="9" t="s">
        <v>257</v>
      </c>
      <c r="G22" s="9" t="s">
        <v>179</v>
      </c>
      <c r="H22" s="9" t="s">
        <v>180</v>
      </c>
    </row>
    <row r="23" spans="3:8" x14ac:dyDescent="0.25">
      <c r="C23" s="9" t="s">
        <v>214</v>
      </c>
      <c r="G23" s="9" t="s">
        <v>181</v>
      </c>
      <c r="H23" s="9" t="s">
        <v>182</v>
      </c>
    </row>
    <row r="24" spans="3:8" x14ac:dyDescent="0.25">
      <c r="C24" s="9" t="s">
        <v>89</v>
      </c>
      <c r="G24" s="9" t="s">
        <v>183</v>
      </c>
      <c r="H24" s="9" t="s">
        <v>184</v>
      </c>
    </row>
    <row r="25" spans="3:8" x14ac:dyDescent="0.25">
      <c r="G25" s="9" t="s">
        <v>185</v>
      </c>
      <c r="H25" s="9" t="s">
        <v>186</v>
      </c>
    </row>
    <row r="26" spans="3:8" x14ac:dyDescent="0.25">
      <c r="G26" s="9" t="s">
        <v>187</v>
      </c>
      <c r="H26" s="9" t="s">
        <v>188</v>
      </c>
    </row>
    <row r="27" spans="3:8" x14ac:dyDescent="0.25">
      <c r="G27" s="9" t="s">
        <v>56</v>
      </c>
      <c r="H27" s="9" t="s">
        <v>153</v>
      </c>
    </row>
    <row r="28" spans="3:8" x14ac:dyDescent="0.25">
      <c r="G28" s="9" t="s">
        <v>56</v>
      </c>
      <c r="H28" s="9" t="s">
        <v>190</v>
      </c>
    </row>
    <row r="29" spans="3:8" x14ac:dyDescent="0.25">
      <c r="G29" s="9" t="s">
        <v>70</v>
      </c>
      <c r="H29" s="9" t="s">
        <v>156</v>
      </c>
    </row>
    <row r="30" spans="3:8" x14ac:dyDescent="0.25">
      <c r="G30" s="9" t="s">
        <v>34</v>
      </c>
      <c r="H30" s="9" t="s">
        <v>149</v>
      </c>
    </row>
    <row r="31" spans="3:8" x14ac:dyDescent="0.25">
      <c r="G31" s="9" t="s">
        <v>43</v>
      </c>
      <c r="H31" s="9" t="s">
        <v>148</v>
      </c>
    </row>
    <row r="32" spans="3:8" x14ac:dyDescent="0.25">
      <c r="G32" s="9" t="s">
        <v>191</v>
      </c>
      <c r="H32" s="9" t="s">
        <v>192</v>
      </c>
    </row>
    <row r="33" spans="7:8" x14ac:dyDescent="0.25">
      <c r="G33" s="9" t="s">
        <v>193</v>
      </c>
      <c r="H33" s="9" t="s">
        <v>194</v>
      </c>
    </row>
    <row r="34" spans="7:8" x14ac:dyDescent="0.25">
      <c r="G34" s="9" t="s">
        <v>195</v>
      </c>
      <c r="H34" s="9" t="s">
        <v>196</v>
      </c>
    </row>
  </sheetData>
  <sortState ref="C2:C25">
    <sortCondition ref="C2"/>
  </sortState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E0AB7F3A-F6AE-4B8B-ABED-300BA58B8788}">
  <ds:schemaRefs>
    <ds:schemaRef ds:uri="http://schemas.microsoft.com/DataMashup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Hárky</vt:lpstr>
      </vt:variant>
      <vt:variant>
        <vt:i4>12</vt:i4>
      </vt:variant>
      <vt:variant>
        <vt:lpstr>Pomenované rozsahy</vt:lpstr>
      </vt:variant>
      <vt:variant>
        <vt:i4>7</vt:i4>
      </vt:variant>
    </vt:vector>
  </HeadingPairs>
  <TitlesOfParts>
    <vt:vector size="19" baseType="lpstr">
      <vt:lpstr>databáza projektov pre synergie</vt:lpstr>
      <vt:lpstr>databáza projektov pre alokáciu</vt:lpstr>
      <vt:lpstr>db pre alokáciu pivot</vt:lpstr>
      <vt:lpstr>poznámky</vt:lpstr>
      <vt:lpstr>Synergie 1</vt:lpstr>
      <vt:lpstr>Synergie 2</vt:lpstr>
      <vt:lpstr>Plnenie</vt:lpstr>
      <vt:lpstr>Alokácie 1</vt:lpstr>
      <vt:lpstr>Alokácie 2</vt:lpstr>
      <vt:lpstr>ŠC_alokácie</vt:lpstr>
      <vt:lpstr>Špecifické ciele - legenda</vt:lpstr>
      <vt:lpstr>legenda</vt:lpstr>
      <vt:lpstr>Plnenie!Oblasť_tlače</vt:lpstr>
      <vt:lpstr>Podpora_zdravého_životného_štýlu_a_zlepšenie_prevencie_ochorení___Centrá_krízovej_prevencie_v_oblasti_sekundárnej_prevencie_duševných_chorôb</vt:lpstr>
      <vt:lpstr>'Alokácie 2'!SC</vt:lpstr>
      <vt:lpstr>'databáza projektov pre alokáciu'!SC</vt:lpstr>
      <vt:lpstr>SC</vt:lpstr>
      <vt:lpstr>Specificke_ciele</vt:lpstr>
      <vt:lpstr>ŠC_alokácie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/>
  <cp:revision/>
  <dcterms:created xsi:type="dcterms:W3CDTF">2006-09-16T00:00:00Z</dcterms:created>
  <dcterms:modified xsi:type="dcterms:W3CDTF">2025-06-12T09:31:30Z</dcterms:modified>
  <cp:category/>
  <cp:contentStatus/>
</cp:coreProperties>
</file>